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par\Desktop\Gael\"/>
    </mc:Choice>
  </mc:AlternateContent>
  <xr:revisionPtr revIDLastSave="0" documentId="8_{D1B1B1B6-170C-4915-AF3E-F134839B82E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arametre" sheetId="10" state="hidden" r:id="rId1"/>
    <sheet name="DONNEES CLUB" sheetId="11" r:id="rId2"/>
    <sheet name="Renouvellements sans carte" sheetId="12" r:id="rId3"/>
    <sheet name="Renouvellements avec carte" sheetId="25" r:id="rId4"/>
    <sheet name="Nouvelles" sheetId="17" r:id="rId5"/>
    <sheet name="Mutations" sheetId="13" r:id="rId6"/>
    <sheet name="Duplicatas" sheetId="16" r:id="rId7"/>
    <sheet name="Relevé de facturation" sheetId="19" r:id="rId8"/>
    <sheet name="Verso des Demandes" sheetId="26" r:id="rId9"/>
  </sheets>
  <definedNames>
    <definedName name="_xlnm._FilterDatabase" localSheetId="6" hidden="1">Duplicatas!$E$16:$Y$16</definedName>
    <definedName name="_xlnm._FilterDatabase" localSheetId="5" hidden="1">Mutations!$E$16:$Y$16</definedName>
    <definedName name="_xlnm._FilterDatabase" localSheetId="4" hidden="1">Nouvelles!$E$16:$Y$16</definedName>
    <definedName name="_xlnm._FilterDatabase" localSheetId="0" hidden="1">Parametre!$A$1:$G$71</definedName>
    <definedName name="_xlnm._FilterDatabase" localSheetId="3" hidden="1">'Renouvellements avec carte'!$E$16:$Y$75</definedName>
    <definedName name="_xlnm._FilterDatabase" localSheetId="2" hidden="1">'Renouvellements sans carte'!$E$16:$Y$76</definedName>
    <definedName name="club">Parametre!$A$3:$A$383</definedName>
    <definedName name="pxduplicatajeunes">Parametre!$M$17</definedName>
    <definedName name="pxduplicatasenior">Parametre!$M$16</definedName>
    <definedName name="pxlicencejeune">Parametre!$M$15</definedName>
    <definedName name="pxlicencesenior" localSheetId="3">Parametre!#REF!</definedName>
    <definedName name="pxlicencesenior">Parametre!$M$14</definedName>
    <definedName name="_xlnm.Print_Area" localSheetId="1">'DONNEES CLUB'!$A$1:$G$23</definedName>
    <definedName name="_xlnm.Print_Area" localSheetId="6">Duplicatas!$E$5:$Y$35</definedName>
    <definedName name="_xlnm.Print_Area" localSheetId="5">Mutations!$E$5:$Y$75</definedName>
    <definedName name="_xlnm.Print_Area" localSheetId="4">Nouvelles!$E$5:$Y$75</definedName>
    <definedName name="_xlnm.Print_Area" localSheetId="7">'Relevé de facturation'!$B$5:$I$49</definedName>
    <definedName name="_xlnm.Print_Area" localSheetId="3">'Renouvellements avec carte'!$E$5:$Y$75</definedName>
    <definedName name="_xlnm.Print_Area" localSheetId="2">'Renouvellements sans carte'!$E$1:$Y$35</definedName>
    <definedName name="_xlnm.Print_Area" localSheetId="8">'Verso des Demandes'!$A$1:$L$31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0" l="1"/>
  <c r="A19" i="25" l="1"/>
  <c r="A20" i="25"/>
  <c r="A21" i="25"/>
  <c r="B21" i="25" s="1"/>
  <c r="A22" i="25"/>
  <c r="B22" i="25" s="1"/>
  <c r="A23" i="25"/>
  <c r="A24" i="25"/>
  <c r="A25" i="25"/>
  <c r="B25" i="25" s="1"/>
  <c r="A26" i="25"/>
  <c r="B26" i="25" s="1"/>
  <c r="A27" i="25"/>
  <c r="A28" i="25"/>
  <c r="A29" i="25"/>
  <c r="C29" i="25" s="1"/>
  <c r="A30" i="25"/>
  <c r="B30" i="25" s="1"/>
  <c r="A31" i="25"/>
  <c r="A32" i="25"/>
  <c r="A33" i="25"/>
  <c r="B33" i="25" s="1"/>
  <c r="A34" i="25"/>
  <c r="C34" i="25" s="1"/>
  <c r="A35" i="25"/>
  <c r="A36" i="25"/>
  <c r="C36" i="25" s="1"/>
  <c r="A37" i="25"/>
  <c r="B37" i="25" s="1"/>
  <c r="A38" i="25"/>
  <c r="B38" i="25" s="1"/>
  <c r="A39" i="25"/>
  <c r="C39" i="25" s="1"/>
  <c r="A40" i="25"/>
  <c r="A41" i="25"/>
  <c r="B41" i="25" s="1"/>
  <c r="A42" i="25"/>
  <c r="B42" i="25" s="1"/>
  <c r="A43" i="25"/>
  <c r="A44" i="25"/>
  <c r="C44" i="25" s="1"/>
  <c r="A45" i="25"/>
  <c r="C45" i="25" s="1"/>
  <c r="A46" i="25"/>
  <c r="B46" i="25" s="1"/>
  <c r="A47" i="25"/>
  <c r="A48" i="25"/>
  <c r="A49" i="25"/>
  <c r="B49" i="25" s="1"/>
  <c r="A50" i="25"/>
  <c r="C50" i="25" s="1"/>
  <c r="A51" i="25"/>
  <c r="A52" i="25"/>
  <c r="C52" i="25" s="1"/>
  <c r="A53" i="25"/>
  <c r="B53" i="25" s="1"/>
  <c r="A54" i="25"/>
  <c r="B54" i="25" s="1"/>
  <c r="A55" i="25"/>
  <c r="C55" i="25" s="1"/>
  <c r="A56" i="25"/>
  <c r="A57" i="25"/>
  <c r="B57" i="25" s="1"/>
  <c r="A58" i="25"/>
  <c r="B58" i="25" s="1"/>
  <c r="A59" i="25"/>
  <c r="A60" i="25"/>
  <c r="A61" i="25"/>
  <c r="C61" i="25" s="1"/>
  <c r="A62" i="25"/>
  <c r="B62" i="25" s="1"/>
  <c r="A63" i="25"/>
  <c r="A64" i="25"/>
  <c r="A65" i="25"/>
  <c r="B65" i="25" s="1"/>
  <c r="A66" i="25"/>
  <c r="C66" i="25" s="1"/>
  <c r="A67" i="25"/>
  <c r="A68" i="25"/>
  <c r="C68" i="25" s="1"/>
  <c r="A69" i="25"/>
  <c r="B69" i="25" s="1"/>
  <c r="A70" i="25"/>
  <c r="B70" i="25" s="1"/>
  <c r="A71" i="25"/>
  <c r="C71" i="25" s="1"/>
  <c r="A72" i="25"/>
  <c r="A73" i="25"/>
  <c r="B73" i="25" s="1"/>
  <c r="A74" i="25"/>
  <c r="B74" i="25" s="1"/>
  <c r="A75" i="25"/>
  <c r="A76" i="25"/>
  <c r="A33" i="12"/>
  <c r="C33" i="12" s="1"/>
  <c r="A34" i="12"/>
  <c r="C34" i="12" s="1"/>
  <c r="A35" i="12"/>
  <c r="A36" i="12"/>
  <c r="A37" i="12"/>
  <c r="B37" i="12" s="1"/>
  <c r="A38" i="12"/>
  <c r="C38" i="12" s="1"/>
  <c r="A39" i="12"/>
  <c r="A40" i="12"/>
  <c r="C40" i="12" s="1"/>
  <c r="A41" i="12"/>
  <c r="B41" i="12" s="1"/>
  <c r="A42" i="12"/>
  <c r="C42" i="12" s="1"/>
  <c r="A43" i="12"/>
  <c r="C43" i="12" s="1"/>
  <c r="A44" i="12"/>
  <c r="A45" i="12"/>
  <c r="B45" i="12" s="1"/>
  <c r="A46" i="12"/>
  <c r="C46" i="12" s="1"/>
  <c r="A47" i="12"/>
  <c r="A48" i="12"/>
  <c r="A49" i="12"/>
  <c r="C49" i="12" s="1"/>
  <c r="A50" i="12"/>
  <c r="C50" i="12" s="1"/>
  <c r="A51" i="12"/>
  <c r="A52" i="12"/>
  <c r="A53" i="12"/>
  <c r="B53" i="12" s="1"/>
  <c r="A54" i="12"/>
  <c r="C54" i="12" s="1"/>
  <c r="A55" i="12"/>
  <c r="A56" i="12"/>
  <c r="C56" i="12" s="1"/>
  <c r="A57" i="12"/>
  <c r="B57" i="12" s="1"/>
  <c r="A58" i="12"/>
  <c r="C58" i="12" s="1"/>
  <c r="A59" i="12"/>
  <c r="C59" i="12" s="1"/>
  <c r="A60" i="12"/>
  <c r="A61" i="12"/>
  <c r="B61" i="12" s="1"/>
  <c r="A62" i="12"/>
  <c r="C62" i="12" s="1"/>
  <c r="A63" i="12"/>
  <c r="A64" i="12"/>
  <c r="A65" i="12"/>
  <c r="C65" i="12" s="1"/>
  <c r="A66" i="12"/>
  <c r="C66" i="12" s="1"/>
  <c r="A67" i="12"/>
  <c r="A68" i="12"/>
  <c r="A69" i="12"/>
  <c r="B69" i="12" s="1"/>
  <c r="A70" i="12"/>
  <c r="C70" i="12" s="1"/>
  <c r="A71" i="12"/>
  <c r="A72" i="12"/>
  <c r="C72" i="12" s="1"/>
  <c r="A73" i="12"/>
  <c r="B73" i="12" s="1"/>
  <c r="A74" i="12"/>
  <c r="C74" i="12" s="1"/>
  <c r="A75" i="12"/>
  <c r="C75" i="12" s="1"/>
  <c r="A76" i="12"/>
  <c r="A18" i="12"/>
  <c r="B18" i="12" s="1"/>
  <c r="A19" i="12"/>
  <c r="B19" i="12" s="1"/>
  <c r="A20" i="12"/>
  <c r="A21" i="12"/>
  <c r="A22" i="12"/>
  <c r="C22" i="12" s="1"/>
  <c r="A23" i="12"/>
  <c r="B23" i="12" s="1"/>
  <c r="A24" i="12"/>
  <c r="C24" i="12" s="1"/>
  <c r="A25" i="12"/>
  <c r="B25" i="12" s="1"/>
  <c r="A26" i="12"/>
  <c r="B26" i="12" s="1"/>
  <c r="A27" i="12"/>
  <c r="C27" i="12" s="1"/>
  <c r="A28" i="12"/>
  <c r="A29" i="12"/>
  <c r="A30" i="12"/>
  <c r="B30" i="12" s="1"/>
  <c r="A31" i="12"/>
  <c r="B31" i="12"/>
  <c r="A32" i="12"/>
  <c r="C32" i="12" s="1"/>
  <c r="M36" i="16"/>
  <c r="B7" i="11"/>
  <c r="F7" i="25" s="1"/>
  <c r="A17" i="16"/>
  <c r="B17" i="16" s="1"/>
  <c r="A18" i="16"/>
  <c r="B18" i="16" s="1"/>
  <c r="A19" i="16"/>
  <c r="B19" i="16" s="1"/>
  <c r="A20" i="16"/>
  <c r="B20" i="16" s="1"/>
  <c r="A21" i="16"/>
  <c r="B21" i="16" s="1"/>
  <c r="A22" i="16"/>
  <c r="B22" i="16" s="1"/>
  <c r="A23" i="16"/>
  <c r="B23" i="16" s="1"/>
  <c r="A24" i="16"/>
  <c r="B24" i="16" s="1"/>
  <c r="A25" i="16"/>
  <c r="B25" i="16" s="1"/>
  <c r="A26" i="16"/>
  <c r="B26" i="16" s="1"/>
  <c r="A27" i="16"/>
  <c r="B27" i="16" s="1"/>
  <c r="A28" i="16"/>
  <c r="B28" i="16" s="1"/>
  <c r="A29" i="16"/>
  <c r="C29" i="16" s="1"/>
  <c r="D29" i="16" s="1"/>
  <c r="A30" i="16"/>
  <c r="B30" i="16" s="1"/>
  <c r="A31" i="16"/>
  <c r="B31" i="16" s="1"/>
  <c r="A32" i="16"/>
  <c r="B32" i="16" s="1"/>
  <c r="A33" i="16"/>
  <c r="B33" i="16" s="1"/>
  <c r="A34" i="16"/>
  <c r="C34" i="16" s="1"/>
  <c r="D34" i="16" s="1"/>
  <c r="B34" i="16"/>
  <c r="A35" i="16"/>
  <c r="B35" i="16" s="1"/>
  <c r="A36" i="16"/>
  <c r="B36" i="16" s="1"/>
  <c r="A18" i="13"/>
  <c r="B18" i="13" s="1"/>
  <c r="A19" i="13"/>
  <c r="B19" i="13" s="1"/>
  <c r="A20" i="13"/>
  <c r="B20" i="13" s="1"/>
  <c r="A21" i="13"/>
  <c r="B21" i="13" s="1"/>
  <c r="A22" i="13"/>
  <c r="B22" i="13" s="1"/>
  <c r="A23" i="13"/>
  <c r="B23" i="13" s="1"/>
  <c r="A24" i="13"/>
  <c r="B24" i="13" s="1"/>
  <c r="A25" i="13"/>
  <c r="B25" i="13" s="1"/>
  <c r="A26" i="13"/>
  <c r="B26" i="13" s="1"/>
  <c r="A27" i="13"/>
  <c r="B27" i="13" s="1"/>
  <c r="A28" i="13"/>
  <c r="B28" i="13" s="1"/>
  <c r="A29" i="13"/>
  <c r="B29" i="13" s="1"/>
  <c r="A30" i="13"/>
  <c r="B30" i="13" s="1"/>
  <c r="A31" i="13"/>
  <c r="C31" i="13" s="1"/>
  <c r="D31" i="13" s="1"/>
  <c r="A32" i="13"/>
  <c r="B32" i="13" s="1"/>
  <c r="A33" i="13"/>
  <c r="B33" i="13" s="1"/>
  <c r="A34" i="13"/>
  <c r="B34" i="13" s="1"/>
  <c r="A35" i="13"/>
  <c r="B35" i="13" s="1"/>
  <c r="A36" i="13"/>
  <c r="B36" i="13" s="1"/>
  <c r="A37" i="13"/>
  <c r="B37" i="13" s="1"/>
  <c r="A38" i="13"/>
  <c r="B38" i="13" s="1"/>
  <c r="A39" i="13"/>
  <c r="B39" i="13" s="1"/>
  <c r="A40" i="13"/>
  <c r="B40" i="13" s="1"/>
  <c r="A41" i="13"/>
  <c r="B41" i="13" s="1"/>
  <c r="A42" i="13"/>
  <c r="B42" i="13" s="1"/>
  <c r="A43" i="13"/>
  <c r="B43" i="13" s="1"/>
  <c r="A44" i="13"/>
  <c r="B44" i="13" s="1"/>
  <c r="A45" i="13"/>
  <c r="B45" i="13" s="1"/>
  <c r="A46" i="13"/>
  <c r="B46" i="13" s="1"/>
  <c r="A47" i="13"/>
  <c r="B47" i="13" s="1"/>
  <c r="A48" i="13"/>
  <c r="B48" i="13" s="1"/>
  <c r="A49" i="13"/>
  <c r="B49" i="13" s="1"/>
  <c r="A50" i="13"/>
  <c r="B50" i="13" s="1"/>
  <c r="A51" i="13"/>
  <c r="B51" i="13" s="1"/>
  <c r="A52" i="13"/>
  <c r="B52" i="13" s="1"/>
  <c r="A53" i="13"/>
  <c r="B53" i="13" s="1"/>
  <c r="A54" i="13"/>
  <c r="B54" i="13" s="1"/>
  <c r="A55" i="13"/>
  <c r="B55" i="13" s="1"/>
  <c r="A56" i="13"/>
  <c r="B56" i="13" s="1"/>
  <c r="A57" i="13"/>
  <c r="B57" i="13" s="1"/>
  <c r="A58" i="13"/>
  <c r="B58" i="13" s="1"/>
  <c r="A59" i="13"/>
  <c r="B59" i="13" s="1"/>
  <c r="A60" i="13"/>
  <c r="B60" i="13" s="1"/>
  <c r="A61" i="13"/>
  <c r="B61" i="13" s="1"/>
  <c r="A62" i="13"/>
  <c r="C62" i="13" s="1"/>
  <c r="D62" i="13" s="1"/>
  <c r="A63" i="13"/>
  <c r="B63" i="13" s="1"/>
  <c r="A64" i="13"/>
  <c r="B64" i="13" s="1"/>
  <c r="A65" i="13"/>
  <c r="B65" i="13" s="1"/>
  <c r="A66" i="13"/>
  <c r="B66" i="13" s="1"/>
  <c r="A67" i="13"/>
  <c r="B67" i="13" s="1"/>
  <c r="A68" i="13"/>
  <c r="B68" i="13" s="1"/>
  <c r="A69" i="13"/>
  <c r="B69" i="13" s="1"/>
  <c r="A70" i="13"/>
  <c r="B70" i="13" s="1"/>
  <c r="A71" i="13"/>
  <c r="B71" i="13" s="1"/>
  <c r="A72" i="13"/>
  <c r="B72" i="13" s="1"/>
  <c r="A73" i="13"/>
  <c r="B73" i="13" s="1"/>
  <c r="A74" i="13"/>
  <c r="B74" i="13" s="1"/>
  <c r="A75" i="13"/>
  <c r="B75" i="13" s="1"/>
  <c r="A76" i="13"/>
  <c r="B76" i="13" s="1"/>
  <c r="A17" i="13"/>
  <c r="B17" i="13" s="1"/>
  <c r="A18" i="17"/>
  <c r="B18" i="17" s="1"/>
  <c r="A19" i="17"/>
  <c r="B19" i="17" s="1"/>
  <c r="A20" i="17"/>
  <c r="B20" i="17" s="1"/>
  <c r="A21" i="17"/>
  <c r="B21" i="17" s="1"/>
  <c r="A22" i="17"/>
  <c r="B22" i="17" s="1"/>
  <c r="A23" i="17"/>
  <c r="B23" i="17" s="1"/>
  <c r="A24" i="17"/>
  <c r="B24" i="17" s="1"/>
  <c r="A25" i="17"/>
  <c r="B25" i="17" s="1"/>
  <c r="A26" i="17"/>
  <c r="B26" i="17" s="1"/>
  <c r="A27" i="17"/>
  <c r="B27" i="17" s="1"/>
  <c r="A28" i="17"/>
  <c r="B28" i="17" s="1"/>
  <c r="A29" i="17"/>
  <c r="B29" i="17" s="1"/>
  <c r="A30" i="17"/>
  <c r="C30" i="17" s="1"/>
  <c r="D30" i="17" s="1"/>
  <c r="A31" i="17"/>
  <c r="B31" i="17" s="1"/>
  <c r="A32" i="17"/>
  <c r="B32" i="17" s="1"/>
  <c r="A33" i="17"/>
  <c r="B33" i="17" s="1"/>
  <c r="A34" i="17"/>
  <c r="B34" i="17" s="1"/>
  <c r="A35" i="17"/>
  <c r="B35" i="17" s="1"/>
  <c r="A36" i="17"/>
  <c r="B36" i="17" s="1"/>
  <c r="A37" i="17"/>
  <c r="B37" i="17" s="1"/>
  <c r="A38" i="17"/>
  <c r="B38" i="17" s="1"/>
  <c r="A39" i="17"/>
  <c r="B39" i="17" s="1"/>
  <c r="A40" i="17"/>
  <c r="B40" i="17" s="1"/>
  <c r="A41" i="17"/>
  <c r="B41" i="17" s="1"/>
  <c r="A42" i="17"/>
  <c r="B42" i="17" s="1"/>
  <c r="A43" i="17"/>
  <c r="B43" i="17" s="1"/>
  <c r="A44" i="17"/>
  <c r="B44" i="17" s="1"/>
  <c r="A45" i="17"/>
  <c r="B45" i="17" s="1"/>
  <c r="A46" i="17"/>
  <c r="B46" i="17" s="1"/>
  <c r="A47" i="17"/>
  <c r="B47" i="17" s="1"/>
  <c r="A48" i="17"/>
  <c r="B48" i="17" s="1"/>
  <c r="A49" i="17"/>
  <c r="B49" i="17" s="1"/>
  <c r="A50" i="17"/>
  <c r="B50" i="17" s="1"/>
  <c r="A51" i="17"/>
  <c r="B51" i="17" s="1"/>
  <c r="A52" i="17"/>
  <c r="B52" i="17" s="1"/>
  <c r="A53" i="17"/>
  <c r="B53" i="17" s="1"/>
  <c r="A54" i="17"/>
  <c r="B54" i="17" s="1"/>
  <c r="A55" i="17"/>
  <c r="B55" i="17" s="1"/>
  <c r="A56" i="17"/>
  <c r="B56" i="17" s="1"/>
  <c r="A57" i="17"/>
  <c r="B57" i="17" s="1"/>
  <c r="A58" i="17"/>
  <c r="B58" i="17" s="1"/>
  <c r="A59" i="17"/>
  <c r="B59" i="17" s="1"/>
  <c r="A60" i="17"/>
  <c r="B60" i="17" s="1"/>
  <c r="A61" i="17"/>
  <c r="B61" i="17" s="1"/>
  <c r="A62" i="17"/>
  <c r="B62" i="17" s="1"/>
  <c r="A63" i="17"/>
  <c r="B63" i="17" s="1"/>
  <c r="A64" i="17"/>
  <c r="B64" i="17" s="1"/>
  <c r="A65" i="17"/>
  <c r="B65" i="17" s="1"/>
  <c r="A66" i="17"/>
  <c r="B66" i="17" s="1"/>
  <c r="A67" i="17"/>
  <c r="B67" i="17"/>
  <c r="A68" i="17"/>
  <c r="B68" i="17" s="1"/>
  <c r="A69" i="17"/>
  <c r="B69" i="17" s="1"/>
  <c r="A70" i="17"/>
  <c r="B70" i="17" s="1"/>
  <c r="A71" i="17"/>
  <c r="B71" i="17" s="1"/>
  <c r="A72" i="17"/>
  <c r="B72" i="17" s="1"/>
  <c r="A73" i="17"/>
  <c r="B73" i="17" s="1"/>
  <c r="A74" i="17"/>
  <c r="B74" i="17" s="1"/>
  <c r="A75" i="17"/>
  <c r="B75" i="17" s="1"/>
  <c r="A76" i="17"/>
  <c r="B76" i="17" s="1"/>
  <c r="A17" i="17"/>
  <c r="B17" i="17" s="1"/>
  <c r="A18" i="25"/>
  <c r="C18" i="25" s="1"/>
  <c r="D18" i="25" s="1"/>
  <c r="A17" i="25"/>
  <c r="C17" i="25" s="1"/>
  <c r="D17" i="25" s="1"/>
  <c r="A17" i="12"/>
  <c r="B17" i="12" s="1"/>
  <c r="B10" i="11"/>
  <c r="F15" i="19" s="1"/>
  <c r="B15" i="26" s="1"/>
  <c r="B22" i="26" s="1"/>
  <c r="C18" i="16"/>
  <c r="D18" i="16" s="1"/>
  <c r="C19" i="16"/>
  <c r="D19" i="16" s="1"/>
  <c r="M21" i="16"/>
  <c r="M22" i="16"/>
  <c r="M23" i="16"/>
  <c r="C23" i="16"/>
  <c r="D23" i="16" s="1"/>
  <c r="M24" i="16"/>
  <c r="M25" i="16"/>
  <c r="C25" i="16"/>
  <c r="D25" i="16" s="1"/>
  <c r="C26" i="16"/>
  <c r="D26" i="16" s="1"/>
  <c r="C27" i="16"/>
  <c r="D27" i="16" s="1"/>
  <c r="C31" i="16"/>
  <c r="D31" i="16" s="1"/>
  <c r="C32" i="16"/>
  <c r="D32" i="16" s="1"/>
  <c r="C33" i="16"/>
  <c r="D33" i="16" s="1"/>
  <c r="C17" i="16"/>
  <c r="D17" i="16" s="1"/>
  <c r="F5" i="16"/>
  <c r="J5" i="16" s="1"/>
  <c r="C23" i="13"/>
  <c r="D23" i="13" s="1"/>
  <c r="C24" i="13"/>
  <c r="D24" i="13" s="1"/>
  <c r="C37" i="13"/>
  <c r="D37" i="13" s="1"/>
  <c r="C38" i="13"/>
  <c r="D38" i="13" s="1"/>
  <c r="C39" i="13"/>
  <c r="D39" i="13" s="1"/>
  <c r="C40" i="13"/>
  <c r="D40" i="13" s="1"/>
  <c r="C41" i="13"/>
  <c r="D41" i="13" s="1"/>
  <c r="C46" i="13"/>
  <c r="D46" i="13" s="1"/>
  <c r="C47" i="13"/>
  <c r="D47" i="13" s="1"/>
  <c r="C53" i="13"/>
  <c r="D53" i="13" s="1"/>
  <c r="C54" i="13"/>
  <c r="D54" i="13" s="1"/>
  <c r="C56" i="13"/>
  <c r="D56" i="13" s="1"/>
  <c r="C57" i="13"/>
  <c r="D57" i="13" s="1"/>
  <c r="C61" i="13"/>
  <c r="D61" i="13" s="1"/>
  <c r="C63" i="13"/>
  <c r="D63" i="13" s="1"/>
  <c r="C69" i="13"/>
  <c r="D69" i="13" s="1"/>
  <c r="C70" i="13"/>
  <c r="D70" i="13" s="1"/>
  <c r="C71" i="13"/>
  <c r="D71" i="13" s="1"/>
  <c r="C25" i="17"/>
  <c r="D25" i="17" s="1"/>
  <c r="C29" i="17"/>
  <c r="D29" i="17" s="1"/>
  <c r="C33" i="17"/>
  <c r="D33" i="17" s="1"/>
  <c r="C41" i="17"/>
  <c r="D41" i="17" s="1"/>
  <c r="C43" i="17"/>
  <c r="D43" i="17" s="1"/>
  <c r="C45" i="17"/>
  <c r="D45" i="17" s="1"/>
  <c r="C49" i="17"/>
  <c r="D49" i="17" s="1"/>
  <c r="C50" i="17"/>
  <c r="D50" i="17" s="1"/>
  <c r="C53" i="17"/>
  <c r="D53" i="17" s="1"/>
  <c r="C60" i="17"/>
  <c r="D60" i="17" s="1"/>
  <c r="C61" i="17"/>
  <c r="D61" i="17" s="1"/>
  <c r="C65" i="17"/>
  <c r="D65" i="17" s="1"/>
  <c r="C66" i="17"/>
  <c r="D66" i="17" s="1"/>
  <c r="C67" i="17"/>
  <c r="D67" i="17" s="1"/>
  <c r="C72" i="17"/>
  <c r="D72" i="17" s="1"/>
  <c r="C75" i="17"/>
  <c r="D75" i="17" s="1"/>
  <c r="H25" i="19"/>
  <c r="H28" i="19"/>
  <c r="H31" i="19"/>
  <c r="H34" i="19"/>
  <c r="H37" i="19"/>
  <c r="C15" i="19"/>
  <c r="C47" i="19" s="1"/>
  <c r="F5" i="12"/>
  <c r="P5" i="12" s="1"/>
  <c r="F14" i="19"/>
  <c r="C44" i="19" s="1"/>
  <c r="F13" i="19"/>
  <c r="M35" i="16"/>
  <c r="M34" i="16"/>
  <c r="M33" i="16"/>
  <c r="M32" i="16"/>
  <c r="M31" i="16"/>
  <c r="M30" i="16"/>
  <c r="M29" i="16"/>
  <c r="M28" i="16"/>
  <c r="M27" i="16"/>
  <c r="M26" i="16"/>
  <c r="F5" i="13"/>
  <c r="P5" i="13" s="1"/>
  <c r="F5" i="17"/>
  <c r="P5" i="17" s="1"/>
  <c r="F5" i="25"/>
  <c r="J5" i="25" s="1"/>
  <c r="C32" i="17" l="1"/>
  <c r="D32" i="17" s="1"/>
  <c r="C55" i="17"/>
  <c r="D55" i="17" s="1"/>
  <c r="C20" i="13"/>
  <c r="D20" i="13" s="1"/>
  <c r="C71" i="17"/>
  <c r="D71" i="17" s="1"/>
  <c r="C40" i="17"/>
  <c r="D40" i="17" s="1"/>
  <c r="C67" i="13"/>
  <c r="D67" i="13" s="1"/>
  <c r="C19" i="13"/>
  <c r="D19" i="13" s="1"/>
  <c r="C39" i="17"/>
  <c r="D39" i="17" s="1"/>
  <c r="C24" i="17"/>
  <c r="D24" i="17" s="1"/>
  <c r="C65" i="13"/>
  <c r="D65" i="13" s="1"/>
  <c r="C51" i="13"/>
  <c r="D51" i="13" s="1"/>
  <c r="C37" i="17"/>
  <c r="D37" i="17" s="1"/>
  <c r="C23" i="17"/>
  <c r="D23" i="17" s="1"/>
  <c r="C35" i="13"/>
  <c r="D35" i="13" s="1"/>
  <c r="C48" i="17"/>
  <c r="D48" i="17" s="1"/>
  <c r="C35" i="17"/>
  <c r="D35" i="17" s="1"/>
  <c r="C76" i="13"/>
  <c r="D76" i="13" s="1"/>
  <c r="C34" i="13"/>
  <c r="D34" i="13" s="1"/>
  <c r="C36" i="16"/>
  <c r="D36" i="16" s="1"/>
  <c r="C24" i="16"/>
  <c r="D24" i="16" s="1"/>
  <c r="C64" i="17"/>
  <c r="D64" i="17" s="1"/>
  <c r="C47" i="17"/>
  <c r="D47" i="17" s="1"/>
  <c r="C34" i="17"/>
  <c r="D34" i="17" s="1"/>
  <c r="C72" i="13"/>
  <c r="D72" i="13" s="1"/>
  <c r="C60" i="13"/>
  <c r="D60" i="13" s="1"/>
  <c r="C44" i="13"/>
  <c r="D44" i="13" s="1"/>
  <c r="C33" i="13"/>
  <c r="D33" i="13" s="1"/>
  <c r="C17" i="13"/>
  <c r="D17" i="13" s="1"/>
  <c r="C22" i="16"/>
  <c r="D22" i="16" s="1"/>
  <c r="C54" i="17"/>
  <c r="D54" i="17" s="1"/>
  <c r="C58" i="13"/>
  <c r="D58" i="13" s="1"/>
  <c r="C18" i="13"/>
  <c r="D18" i="13" s="1"/>
  <c r="C42" i="13"/>
  <c r="D42" i="13" s="1"/>
  <c r="C62" i="17"/>
  <c r="D62" i="17" s="1"/>
  <c r="C26" i="13"/>
  <c r="D26" i="13" s="1"/>
  <c r="C56" i="17"/>
  <c r="D56" i="17" s="1"/>
  <c r="C46" i="17"/>
  <c r="D46" i="17" s="1"/>
  <c r="C74" i="13"/>
  <c r="D74" i="13" s="1"/>
  <c r="C50" i="13"/>
  <c r="D50" i="13" s="1"/>
  <c r="B70" i="12"/>
  <c r="C19" i="17"/>
  <c r="D19" i="17" s="1"/>
  <c r="C18" i="17"/>
  <c r="D18" i="17" s="1"/>
  <c r="C44" i="17"/>
  <c r="D44" i="17" s="1"/>
  <c r="C51" i="17"/>
  <c r="D51" i="17" s="1"/>
  <c r="C66" i="13"/>
  <c r="D66" i="13" s="1"/>
  <c r="C45" i="13"/>
  <c r="D45" i="13" s="1"/>
  <c r="C73" i="17"/>
  <c r="D73" i="17" s="1"/>
  <c r="B33" i="12"/>
  <c r="B62" i="13"/>
  <c r="B38" i="12"/>
  <c r="C28" i="17"/>
  <c r="D28" i="17" s="1"/>
  <c r="C73" i="13"/>
  <c r="D73" i="13" s="1"/>
  <c r="C59" i="17"/>
  <c r="D59" i="17" s="1"/>
  <c r="C52" i="13"/>
  <c r="D52" i="13" s="1"/>
  <c r="C30" i="13"/>
  <c r="D30" i="13" s="1"/>
  <c r="C20" i="16"/>
  <c r="D20" i="16" s="1"/>
  <c r="B27" i="12"/>
  <c r="B65" i="12"/>
  <c r="B58" i="12"/>
  <c r="B34" i="25"/>
  <c r="P5" i="16"/>
  <c r="J5" i="13"/>
  <c r="P5" i="25"/>
  <c r="C63" i="17"/>
  <c r="D63" i="17" s="1"/>
  <c r="C55" i="13"/>
  <c r="D55" i="13" s="1"/>
  <c r="C49" i="13"/>
  <c r="D49" i="13" s="1"/>
  <c r="C21" i="13"/>
  <c r="D21" i="13" s="1"/>
  <c r="P6" i="17"/>
  <c r="P6" i="16"/>
  <c r="J5" i="12"/>
  <c r="C45" i="19" s="1"/>
  <c r="C16" i="19" s="1"/>
  <c r="C70" i="17"/>
  <c r="D70" i="17" s="1"/>
  <c r="C21" i="16"/>
  <c r="D21" i="16" s="1"/>
  <c r="B61" i="25"/>
  <c r="C76" i="17"/>
  <c r="D76" i="17" s="1"/>
  <c r="C69" i="17"/>
  <c r="D69" i="17" s="1"/>
  <c r="C31" i="17"/>
  <c r="D31" i="17" s="1"/>
  <c r="C29" i="13"/>
  <c r="D29" i="13" s="1"/>
  <c r="B18" i="25"/>
  <c r="C38" i="17"/>
  <c r="D38" i="17" s="1"/>
  <c r="C68" i="13"/>
  <c r="D68" i="13" s="1"/>
  <c r="C28" i="13"/>
  <c r="D28" i="13" s="1"/>
  <c r="B29" i="16"/>
  <c r="F35" i="19" s="1"/>
  <c r="H35" i="19" s="1"/>
  <c r="B49" i="12"/>
  <c r="B42" i="12"/>
  <c r="B22" i="12"/>
  <c r="B54" i="12"/>
  <c r="C36" i="13"/>
  <c r="D36" i="13" s="1"/>
  <c r="P6" i="12"/>
  <c r="B11" i="11"/>
  <c r="P7" i="16" s="1"/>
  <c r="C57" i="17"/>
  <c r="D57" i="17" s="1"/>
  <c r="C28" i="16"/>
  <c r="D28" i="16" s="1"/>
  <c r="B50" i="25"/>
  <c r="B29" i="25"/>
  <c r="C25" i="13"/>
  <c r="D25" i="13" s="1"/>
  <c r="B31" i="13"/>
  <c r="C22" i="13"/>
  <c r="D22" i="13" s="1"/>
  <c r="C27" i="17"/>
  <c r="D27" i="17" s="1"/>
  <c r="B30" i="17"/>
  <c r="F32" i="19" s="1"/>
  <c r="H32" i="19" s="1"/>
  <c r="C21" i="17"/>
  <c r="D21" i="17" s="1"/>
  <c r="C22" i="17"/>
  <c r="D22" i="17" s="1"/>
  <c r="B45" i="25"/>
  <c r="B66" i="25"/>
  <c r="B74" i="12"/>
  <c r="P6" i="13"/>
  <c r="B12" i="11"/>
  <c r="P8" i="12" s="1"/>
  <c r="P6" i="25"/>
  <c r="B13" i="11"/>
  <c r="Q8" i="25" s="1"/>
  <c r="C31" i="12"/>
  <c r="D31" i="12" s="1"/>
  <c r="C26" i="12"/>
  <c r="D26" i="12" s="1"/>
  <c r="B20" i="12"/>
  <c r="C20" i="12"/>
  <c r="D20" i="12" s="1"/>
  <c r="C69" i="12"/>
  <c r="D69" i="12" s="1"/>
  <c r="C63" i="12"/>
  <c r="D63" i="12" s="1"/>
  <c r="B63" i="12"/>
  <c r="C53" i="12"/>
  <c r="D53" i="12" s="1"/>
  <c r="C47" i="12"/>
  <c r="D47" i="12" s="1"/>
  <c r="B47" i="12"/>
  <c r="C37" i="12"/>
  <c r="D37" i="12" s="1"/>
  <c r="C75" i="25"/>
  <c r="D75" i="25" s="1"/>
  <c r="B75" i="25"/>
  <c r="C70" i="25"/>
  <c r="D70" i="25" s="1"/>
  <c r="C65" i="25"/>
  <c r="D65" i="25" s="1"/>
  <c r="C59" i="25"/>
  <c r="D59" i="25" s="1"/>
  <c r="B59" i="25"/>
  <c r="C54" i="25"/>
  <c r="D54" i="25" s="1"/>
  <c r="C49" i="25"/>
  <c r="D49" i="25" s="1"/>
  <c r="C43" i="25"/>
  <c r="D43" i="25" s="1"/>
  <c r="B43" i="25"/>
  <c r="C38" i="25"/>
  <c r="D38" i="25" s="1"/>
  <c r="C33" i="25"/>
  <c r="D33" i="25" s="1"/>
  <c r="C27" i="25"/>
  <c r="D27" i="25" s="1"/>
  <c r="B27" i="25"/>
  <c r="C22" i="25"/>
  <c r="D22" i="25" s="1"/>
  <c r="C73" i="12"/>
  <c r="D73" i="12" s="1"/>
  <c r="C57" i="12"/>
  <c r="D57" i="12" s="1"/>
  <c r="C41" i="12"/>
  <c r="D41" i="12" s="1"/>
  <c r="C25" i="12"/>
  <c r="D25" i="12" s="1"/>
  <c r="C69" i="25"/>
  <c r="D69" i="25" s="1"/>
  <c r="C53" i="25"/>
  <c r="D53" i="25" s="1"/>
  <c r="C37" i="25"/>
  <c r="D37" i="25" s="1"/>
  <c r="C74" i="17"/>
  <c r="D74" i="17" s="1"/>
  <c r="C58" i="17"/>
  <c r="D58" i="17" s="1"/>
  <c r="C42" i="17"/>
  <c r="D42" i="17" s="1"/>
  <c r="C26" i="17"/>
  <c r="D26" i="17" s="1"/>
  <c r="C68" i="12"/>
  <c r="D68" i="12" s="1"/>
  <c r="B68" i="12"/>
  <c r="B62" i="12"/>
  <c r="C52" i="12"/>
  <c r="D52" i="12" s="1"/>
  <c r="B52" i="12"/>
  <c r="B46" i="12"/>
  <c r="C36" i="12"/>
  <c r="D36" i="12" s="1"/>
  <c r="B36" i="12"/>
  <c r="C64" i="25"/>
  <c r="D64" i="25" s="1"/>
  <c r="B64" i="25"/>
  <c r="C48" i="25"/>
  <c r="D48" i="25" s="1"/>
  <c r="B48" i="25"/>
  <c r="C32" i="25"/>
  <c r="D32" i="25" s="1"/>
  <c r="B32" i="25"/>
  <c r="D24" i="12"/>
  <c r="B24" i="12"/>
  <c r="B67" i="12"/>
  <c r="B51" i="12"/>
  <c r="B35" i="12"/>
  <c r="B63" i="25"/>
  <c r="B47" i="25"/>
  <c r="B31" i="25"/>
  <c r="C21" i="25"/>
  <c r="D21" i="25" s="1"/>
  <c r="B64" i="12"/>
  <c r="B76" i="25"/>
  <c r="J5" i="17"/>
  <c r="C17" i="17" s="1"/>
  <c r="D17" i="17" s="1"/>
  <c r="C64" i="13"/>
  <c r="D64" i="13" s="1"/>
  <c r="C48" i="13"/>
  <c r="D48" i="13" s="1"/>
  <c r="C32" i="13"/>
  <c r="D32" i="13" s="1"/>
  <c r="C29" i="12"/>
  <c r="D29" i="12" s="1"/>
  <c r="B29" i="12"/>
  <c r="D72" i="12"/>
  <c r="B72" i="12"/>
  <c r="B66" i="12"/>
  <c r="D56" i="12"/>
  <c r="B56" i="12"/>
  <c r="B50" i="12"/>
  <c r="D40" i="12"/>
  <c r="B40" i="12"/>
  <c r="B34" i="12"/>
  <c r="D68" i="25"/>
  <c r="B68" i="25"/>
  <c r="D52" i="25"/>
  <c r="B52" i="25"/>
  <c r="D36" i="25"/>
  <c r="B36" i="25"/>
  <c r="C20" i="25"/>
  <c r="D20" i="25" s="1"/>
  <c r="B20" i="25"/>
  <c r="C67" i="12"/>
  <c r="D67" i="12" s="1"/>
  <c r="C51" i="12"/>
  <c r="D51" i="12" s="1"/>
  <c r="C35" i="12"/>
  <c r="D35" i="12" s="1"/>
  <c r="C19" i="12"/>
  <c r="D19" i="12" s="1"/>
  <c r="C63" i="25"/>
  <c r="D63" i="25" s="1"/>
  <c r="C47" i="25"/>
  <c r="D47" i="25" s="1"/>
  <c r="C31" i="25"/>
  <c r="D31" i="25" s="1"/>
  <c r="B60" i="25"/>
  <c r="B28" i="25"/>
  <c r="B28" i="12"/>
  <c r="C28" i="12"/>
  <c r="D28" i="12" s="1"/>
  <c r="C23" i="12"/>
  <c r="D23" i="12" s="1"/>
  <c r="C18" i="12"/>
  <c r="D18" i="12" s="1"/>
  <c r="C71" i="12"/>
  <c r="D71" i="12" s="1"/>
  <c r="B71" i="12"/>
  <c r="C61" i="12"/>
  <c r="D61" i="12" s="1"/>
  <c r="C55" i="12"/>
  <c r="D55" i="12" s="1"/>
  <c r="B55" i="12"/>
  <c r="C45" i="12"/>
  <c r="D45" i="12" s="1"/>
  <c r="C39" i="12"/>
  <c r="D39" i="12" s="1"/>
  <c r="B39" i="12"/>
  <c r="C73" i="25"/>
  <c r="D73" i="25" s="1"/>
  <c r="C67" i="25"/>
  <c r="D67" i="25" s="1"/>
  <c r="B67" i="25"/>
  <c r="C62" i="25"/>
  <c r="D62" i="25" s="1"/>
  <c r="C57" i="25"/>
  <c r="D57" i="25" s="1"/>
  <c r="C51" i="25"/>
  <c r="D51" i="25" s="1"/>
  <c r="B51" i="25"/>
  <c r="C46" i="25"/>
  <c r="D46" i="25" s="1"/>
  <c r="C41" i="25"/>
  <c r="D41" i="25" s="1"/>
  <c r="C35" i="25"/>
  <c r="D35" i="25" s="1"/>
  <c r="B35" i="25"/>
  <c r="C30" i="25"/>
  <c r="D30" i="25" s="1"/>
  <c r="C25" i="25"/>
  <c r="D25" i="25" s="1"/>
  <c r="C19" i="25"/>
  <c r="D19" i="25" s="1"/>
  <c r="B19" i="25"/>
  <c r="C17" i="12"/>
  <c r="D17" i="12" s="1"/>
  <c r="C21" i="12"/>
  <c r="D21" i="12" s="1"/>
  <c r="B21" i="12"/>
  <c r="B48" i="12"/>
  <c r="C68" i="17"/>
  <c r="D68" i="17" s="1"/>
  <c r="C36" i="17"/>
  <c r="D36" i="17" s="1"/>
  <c r="C59" i="13"/>
  <c r="D59" i="13" s="1"/>
  <c r="C43" i="13"/>
  <c r="D43" i="13" s="1"/>
  <c r="C27" i="13"/>
  <c r="D27" i="13" s="1"/>
  <c r="C76" i="12"/>
  <c r="D76" i="12" s="1"/>
  <c r="B76" i="12"/>
  <c r="C60" i="12"/>
  <c r="D60" i="12" s="1"/>
  <c r="B60" i="12"/>
  <c r="C44" i="12"/>
  <c r="D44" i="12" s="1"/>
  <c r="B44" i="12"/>
  <c r="C72" i="25"/>
  <c r="D72" i="25" s="1"/>
  <c r="B72" i="25"/>
  <c r="C56" i="25"/>
  <c r="D56" i="25" s="1"/>
  <c r="B56" i="25"/>
  <c r="C40" i="25"/>
  <c r="D40" i="25" s="1"/>
  <c r="B40" i="25"/>
  <c r="C24" i="25"/>
  <c r="D24" i="25" s="1"/>
  <c r="B24" i="25"/>
  <c r="C64" i="12"/>
  <c r="D64" i="12" s="1"/>
  <c r="C48" i="12"/>
  <c r="D48" i="12" s="1"/>
  <c r="C76" i="25"/>
  <c r="D76" i="25" s="1"/>
  <c r="C60" i="25"/>
  <c r="D60" i="25" s="1"/>
  <c r="C28" i="25"/>
  <c r="D28" i="25" s="1"/>
  <c r="D44" i="25"/>
  <c r="B44" i="25"/>
  <c r="C52" i="17"/>
  <c r="D52" i="17" s="1"/>
  <c r="C20" i="17"/>
  <c r="D20" i="17" s="1"/>
  <c r="C75" i="13"/>
  <c r="D75" i="13" s="1"/>
  <c r="C35" i="16"/>
  <c r="D35" i="16" s="1"/>
  <c r="C30" i="16"/>
  <c r="D30" i="16" s="1"/>
  <c r="B17" i="25"/>
  <c r="D32" i="12"/>
  <c r="B32" i="12"/>
  <c r="D27" i="12"/>
  <c r="D22" i="12"/>
  <c r="D75" i="12"/>
  <c r="B75" i="12"/>
  <c r="D65" i="12"/>
  <c r="D59" i="12"/>
  <c r="B59" i="12"/>
  <c r="D49" i="12"/>
  <c r="D43" i="12"/>
  <c r="B43" i="12"/>
  <c r="D33" i="12"/>
  <c r="D71" i="25"/>
  <c r="B71" i="25"/>
  <c r="D66" i="25"/>
  <c r="D61" i="25"/>
  <c r="D55" i="25"/>
  <c r="B55" i="25"/>
  <c r="D50" i="25"/>
  <c r="D45" i="25"/>
  <c r="D39" i="25"/>
  <c r="B39" i="25"/>
  <c r="D34" i="25"/>
  <c r="D29" i="25"/>
  <c r="B23" i="25"/>
  <c r="C23" i="25"/>
  <c r="D23" i="25" s="1"/>
  <c r="C30" i="12"/>
  <c r="D30" i="12" s="1"/>
  <c r="C74" i="25"/>
  <c r="D74" i="25" s="1"/>
  <c r="C58" i="25"/>
  <c r="D58" i="25" s="1"/>
  <c r="C42" i="25"/>
  <c r="D42" i="25" s="1"/>
  <c r="C26" i="25"/>
  <c r="D26" i="25" s="1"/>
  <c r="D74" i="12"/>
  <c r="D70" i="12"/>
  <c r="D66" i="12"/>
  <c r="D62" i="12"/>
  <c r="D58" i="12"/>
  <c r="D54" i="12"/>
  <c r="D50" i="12"/>
  <c r="D46" i="12"/>
  <c r="D42" i="12"/>
  <c r="D38" i="12"/>
  <c r="D34" i="12"/>
  <c r="F7" i="13"/>
  <c r="F7" i="16"/>
  <c r="F7" i="12"/>
  <c r="F7" i="17"/>
  <c r="F33" i="19" l="1"/>
  <c r="H33" i="19" s="1"/>
  <c r="P7" i="17"/>
  <c r="P7" i="12"/>
  <c r="F30" i="19"/>
  <c r="H30" i="19" s="1"/>
  <c r="F29" i="19"/>
  <c r="H29" i="19" s="1"/>
  <c r="G17" i="19"/>
  <c r="Q8" i="16"/>
  <c r="P7" i="13"/>
  <c r="F16" i="19"/>
  <c r="P8" i="17"/>
  <c r="P7" i="25"/>
  <c r="Q8" i="12"/>
  <c r="P8" i="13"/>
  <c r="P8" i="16"/>
  <c r="Q8" i="17"/>
  <c r="F17" i="19"/>
  <c r="Q8" i="13"/>
  <c r="P8" i="25"/>
  <c r="F36" i="19"/>
  <c r="H36" i="19" s="1"/>
  <c r="F24" i="19"/>
  <c r="H24" i="19" s="1"/>
  <c r="F23" i="19"/>
  <c r="H23" i="19" s="1"/>
  <c r="F27" i="19"/>
  <c r="H27" i="19" s="1"/>
  <c r="F26" i="19"/>
  <c r="H26" i="19" s="1"/>
  <c r="H38" i="19" l="1"/>
  <c r="C48" i="19" s="1"/>
</calcChain>
</file>

<file path=xl/sharedStrings.xml><?xml version="1.0" encoding="utf-8"?>
<sst xmlns="http://schemas.openxmlformats.org/spreadsheetml/2006/main" count="684" uniqueCount="448">
  <si>
    <t>CLUB</t>
  </si>
  <si>
    <t>DATE</t>
  </si>
  <si>
    <t>N° de Licence</t>
  </si>
  <si>
    <t>Date de Naissance</t>
  </si>
  <si>
    <t>Adresse Complète</t>
  </si>
  <si>
    <t>Sexe       M ou F</t>
  </si>
  <si>
    <t>CAT</t>
  </si>
  <si>
    <t>N°</t>
  </si>
  <si>
    <t>C P SAINT MARTIN  BREST</t>
  </si>
  <si>
    <t>C P RENANAIS</t>
  </si>
  <si>
    <t>C P PLOUDALMEZEAU</t>
  </si>
  <si>
    <t>PC LANDIVISIEN</t>
  </si>
  <si>
    <t>C P  LESNEVIEN</t>
  </si>
  <si>
    <t>PETANQUEURS LANDERNEENS</t>
  </si>
  <si>
    <t>DOUARNENEZ PET. TREBOULISTE</t>
  </si>
  <si>
    <t>P C  CLEDEROIS</t>
  </si>
  <si>
    <t>CP PLOUGASTEL</t>
  </si>
  <si>
    <t>PETANQUE PLOUGANISTE</t>
  </si>
  <si>
    <t>P C  DE L'ODET BENODET</t>
  </si>
  <si>
    <t>PET IGNACIENNE PLOUIGNEAU</t>
  </si>
  <si>
    <t>C P PLOUVORN</t>
  </si>
  <si>
    <t>PET BIGOUDENE PONT L'ABBE</t>
  </si>
  <si>
    <t>PETANQUE HUELGOATAINE</t>
  </si>
  <si>
    <t>P C  SAINT THEGONNEC</t>
  </si>
  <si>
    <t>PETANQUE MOELANAISE</t>
  </si>
  <si>
    <t>PET CLUB DU GOYEN PLONEIS</t>
  </si>
  <si>
    <t>P C  LANMEURIEN</t>
  </si>
  <si>
    <t>LA VAILLANTE ST FREGANT KERNOUES</t>
  </si>
  <si>
    <t>PETANQUE CHATEAULINOISE</t>
  </si>
  <si>
    <t>PET DOURIC AR ZIN CONCARNEAU</t>
  </si>
  <si>
    <t>US LE FOLGOET</t>
  </si>
  <si>
    <t>PET SAINT MARTINOISE</t>
  </si>
  <si>
    <t>COQS PET QUIMPERLE</t>
  </si>
  <si>
    <t>C P ROCHOIS</t>
  </si>
  <si>
    <t>KERHORRE PETANQUE</t>
  </si>
  <si>
    <t>PET CAP SIZUN PONT CROIX</t>
  </si>
  <si>
    <t>INTEGRALE GUILERIENNE</t>
  </si>
  <si>
    <t>PET DES VIRE COURT PLOMELIN</t>
  </si>
  <si>
    <t>A PEN AR CREACH BREST</t>
  </si>
  <si>
    <t>PETANQUE KERLOUANAISE</t>
  </si>
  <si>
    <t>PET CHATEAUNEUVIENNE</t>
  </si>
  <si>
    <t>PETANQUE FOUESNANTAISE</t>
  </si>
  <si>
    <t>PETANQUE LANNILISIENNE</t>
  </si>
  <si>
    <t>PETANQUE COMBRITOISE</t>
  </si>
  <si>
    <t>PETANQUE PONT AVEN NIZON</t>
  </si>
  <si>
    <t>P C TREMEVENOIS</t>
  </si>
  <si>
    <t>PETANQUE GOUESNOUSIENNE</t>
  </si>
  <si>
    <t>B SPORTIVE PLOUDANIELOISE</t>
  </si>
  <si>
    <t>LOC MARIA PETANQUE</t>
  </si>
  <si>
    <t>C A COATELAN PLOUGONVEN</t>
  </si>
  <si>
    <t>PET ODET CLUB QUIMPEROIS</t>
  </si>
  <si>
    <t>PLOUNEOUR PETANQUE CLUB</t>
  </si>
  <si>
    <t>PETANQUE LOCTUDISTE</t>
  </si>
  <si>
    <t>CLUB PETANQUE DU POHER</t>
  </si>
  <si>
    <t>LE FAOU / HANVEC PETANQUE CLUB</t>
  </si>
  <si>
    <t>PETANQUE PLUGUFFAN</t>
  </si>
  <si>
    <t>A L COATAUDON PET GUIPAVAS</t>
  </si>
  <si>
    <t>PET DES 2 RIVES AUDIERNE</t>
  </si>
  <si>
    <t>PETANQUE GABERICOISE</t>
  </si>
  <si>
    <t>PETANQUE  PLABENNEC</t>
  </si>
  <si>
    <t>CLUB PETANQUE PLOURINOIS</t>
  </si>
  <si>
    <t>P C BAIE DU KERNIC</t>
  </si>
  <si>
    <t>LA PETANQUE PORTSALLAISE</t>
  </si>
  <si>
    <t>LA B PLOUNEVENTERIENNE</t>
  </si>
  <si>
    <t>PETANQUE CLUB LEONARD</t>
  </si>
  <si>
    <t>PET PONT DE BUISIENNE</t>
  </si>
  <si>
    <t>PET DU MOULIN BLANC</t>
  </si>
  <si>
    <t>PETANQUE GUIPAVASIENNE</t>
  </si>
  <si>
    <t>CLUB_NOM</t>
  </si>
  <si>
    <t>Contact</t>
  </si>
  <si>
    <t>Adresse</t>
  </si>
  <si>
    <t>CP</t>
  </si>
  <si>
    <t>Ville</t>
  </si>
  <si>
    <t>Jacques ROSEC</t>
  </si>
  <si>
    <t>BREST</t>
  </si>
  <si>
    <t>Alain LOZAC'H</t>
  </si>
  <si>
    <t>ST RENAN</t>
  </si>
  <si>
    <t>Patrice COROLLEUR</t>
  </si>
  <si>
    <t>Gilles SIMON</t>
  </si>
  <si>
    <t>LANDIVISIAU</t>
  </si>
  <si>
    <t>LESNEVEN</t>
  </si>
  <si>
    <t>LANDERNEAU</t>
  </si>
  <si>
    <t>QUIMPER</t>
  </si>
  <si>
    <t>Serge BARRERE</t>
  </si>
  <si>
    <t>Pascal FEAT</t>
  </si>
  <si>
    <t>PLOUGASNOU</t>
  </si>
  <si>
    <t>BENODET</t>
  </si>
  <si>
    <t>CONCARNEAU</t>
  </si>
  <si>
    <t xml:space="preserve">1, allée Désiré Livinec </t>
  </si>
  <si>
    <t>ST MARTIN DES CHAMPS</t>
  </si>
  <si>
    <t>PLOUVORN</t>
  </si>
  <si>
    <t>Martine DEBBIA</t>
  </si>
  <si>
    <t>PLOBANNALEC LESCONIL</t>
  </si>
  <si>
    <t>ST THEGONNEC</t>
  </si>
  <si>
    <t>MOELAN SUR MER</t>
  </si>
  <si>
    <t>Christelle CESSON</t>
  </si>
  <si>
    <t>GUIMAEC</t>
  </si>
  <si>
    <t>ST FREGANT</t>
  </si>
  <si>
    <t>CHATEAULIN</t>
  </si>
  <si>
    <t>QUIMPERLE</t>
  </si>
  <si>
    <t>LA MARTYRE</t>
  </si>
  <si>
    <t>Henri MOAN</t>
  </si>
  <si>
    <t>PONT CROIX</t>
  </si>
  <si>
    <t>GUILERS</t>
  </si>
  <si>
    <t>COMBRIT</t>
  </si>
  <si>
    <t>Claire KERVELLA</t>
  </si>
  <si>
    <t>BANNALEC</t>
  </si>
  <si>
    <t>KERLOUAN</t>
  </si>
  <si>
    <t>LA FORET FOUESNANT</t>
  </si>
  <si>
    <t>Lucien L'HARIDON</t>
  </si>
  <si>
    <t>LANDEDA</t>
  </si>
  <si>
    <t>Réjane CHRISTIEN</t>
  </si>
  <si>
    <t>TREMEVEN</t>
  </si>
  <si>
    <t>LANHOUARNEAU</t>
  </si>
  <si>
    <t>PLOURIN LES MORLAIX</t>
  </si>
  <si>
    <t>PLOUNEOUR MENEZ</t>
  </si>
  <si>
    <t>LOCTUDY</t>
  </si>
  <si>
    <t>Patricia ULVOAS</t>
  </si>
  <si>
    <t xml:space="preserve"> Kervéguen</t>
  </si>
  <si>
    <t>GOULIEN</t>
  </si>
  <si>
    <t>ERGUE GABERIC</t>
  </si>
  <si>
    <t>Marie QUILLEVERE</t>
  </si>
  <si>
    <t>Eric JEZEQUEL</t>
  </si>
  <si>
    <t>PLOUNEVEZ LOCHRIST</t>
  </si>
  <si>
    <t>PORTSALL</t>
  </si>
  <si>
    <t>ST POL DE LEON</t>
  </si>
  <si>
    <t>GUIPAVAS</t>
  </si>
  <si>
    <t>BOHARS PETANQUE</t>
  </si>
  <si>
    <t>BOHARS</t>
  </si>
  <si>
    <t>code ste</t>
  </si>
  <si>
    <t>PLOUDALMEZEAU</t>
  </si>
  <si>
    <t>DOUARNENEZ</t>
  </si>
  <si>
    <t>CLEDER</t>
  </si>
  <si>
    <t>PLOUGASTEL</t>
  </si>
  <si>
    <t>PLOUIGNEAU</t>
  </si>
  <si>
    <t>HUELGOAT</t>
  </si>
  <si>
    <t>LANMEUR</t>
  </si>
  <si>
    <t>LE FOLGOET</t>
  </si>
  <si>
    <t>LA ROCHE MAURICE</t>
  </si>
  <si>
    <t>PLOMELIN</t>
  </si>
  <si>
    <t>PEN AR CREACH - BREST</t>
  </si>
  <si>
    <t>FOUESNANT</t>
  </si>
  <si>
    <t>LANNILIS</t>
  </si>
  <si>
    <t>PONT AVEN</t>
  </si>
  <si>
    <t>GOUESNOU</t>
  </si>
  <si>
    <t>PLOUDANIEL</t>
  </si>
  <si>
    <t>LOCMARIA</t>
  </si>
  <si>
    <t>PLUGUFFAN</t>
  </si>
  <si>
    <t>AUDIERNE</t>
  </si>
  <si>
    <t>PLABENNEC</t>
  </si>
  <si>
    <t>PLOUNEVENTER</t>
  </si>
  <si>
    <t>PONT DE BUIS</t>
  </si>
  <si>
    <t>MOULIN BLANC - BREST</t>
  </si>
  <si>
    <t>Saisir club</t>
  </si>
  <si>
    <t>saisir club</t>
  </si>
  <si>
    <t>Chez :</t>
  </si>
  <si>
    <t>Adresse :</t>
  </si>
  <si>
    <t>code Postal :</t>
  </si>
  <si>
    <t>Ville :</t>
  </si>
  <si>
    <t>SAISIR une adresse pour une expédition différente de celle indiquée ci ddessus</t>
  </si>
  <si>
    <t>Date de la demande</t>
  </si>
  <si>
    <t>Selectionner votre club :</t>
  </si>
  <si>
    <t>Nationalité</t>
  </si>
  <si>
    <t>Zone</t>
  </si>
  <si>
    <t>Département</t>
  </si>
  <si>
    <t>année licence</t>
  </si>
  <si>
    <t>catégorie</t>
  </si>
  <si>
    <t>Niveau</t>
  </si>
  <si>
    <t>Nom et adresse du retour</t>
  </si>
  <si>
    <t>N° Club de l'année précédente</t>
  </si>
  <si>
    <t>nat</t>
  </si>
  <si>
    <t>Date du dernier certificat (ne rien saisir ICI !!)</t>
  </si>
  <si>
    <t xml:space="preserve">Chez : </t>
  </si>
  <si>
    <t>adresse</t>
  </si>
  <si>
    <t>Seniors né en</t>
  </si>
  <si>
    <t xml:space="preserve"> Et avant</t>
  </si>
  <si>
    <t>Vétérans né en</t>
  </si>
  <si>
    <t>Juniors né en</t>
  </si>
  <si>
    <t>Cadets né en</t>
  </si>
  <si>
    <t>Minimes né en</t>
  </si>
  <si>
    <t>Benjanins né en</t>
  </si>
  <si>
    <t>Et après</t>
  </si>
  <si>
    <t>Paramètre licence</t>
  </si>
  <si>
    <t xml:space="preserve">Catégorie licence : </t>
  </si>
  <si>
    <t>Tarif</t>
  </si>
  <si>
    <t>Feuille</t>
  </si>
  <si>
    <t>jeuneduplicata</t>
  </si>
  <si>
    <t>jeune</t>
  </si>
  <si>
    <t>seniorduplicata</t>
  </si>
  <si>
    <t xml:space="preserve">Nom </t>
  </si>
  <si>
    <t>Prénom</t>
  </si>
  <si>
    <t>Relevé</t>
  </si>
  <si>
    <t>Relevé n° :</t>
  </si>
  <si>
    <t>Facturer à :</t>
  </si>
  <si>
    <t>Date :</t>
  </si>
  <si>
    <t>N° client :</t>
  </si>
  <si>
    <t>Date</t>
  </si>
  <si>
    <t>Type </t>
  </si>
  <si>
    <t>N° de facture</t>
  </si>
  <si>
    <t xml:space="preserve"> Total </t>
  </si>
  <si>
    <t>VERSEMENT</t>
  </si>
  <si>
    <t>Nom du client :</t>
  </si>
  <si>
    <t>licence senior</t>
  </si>
  <si>
    <t>licence jeune</t>
  </si>
  <si>
    <t>nombre</t>
  </si>
  <si>
    <t>N° club:</t>
  </si>
  <si>
    <t>Montant  :</t>
  </si>
  <si>
    <t>N° du chèque</t>
  </si>
  <si>
    <t>Prix unitaire</t>
  </si>
  <si>
    <t>montant</t>
  </si>
  <si>
    <t>.</t>
  </si>
  <si>
    <t>LICENCE</t>
  </si>
  <si>
    <t>=&gt; renseigner les cellules de couleur :</t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</si>
  <si>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nouveaux licenciés (sans n° de licence) </t>
    </r>
    <r>
      <rPr>
        <b/>
        <sz val="16"/>
        <color rgb="FFFF0000"/>
        <rFont val="Calibri"/>
        <family val="2"/>
      </rPr>
      <t>/!\ Veillez à nous transmettre une photo</t>
    </r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</si>
  <si>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licenciés venant d'un autre club </t>
    </r>
    <r>
      <rPr>
        <b/>
        <sz val="16"/>
        <color rgb="FFFF0000"/>
        <rFont val="Calibri"/>
        <family val="2"/>
      </rPr>
      <t>/!\ Veillez à nous transmettre une photo</t>
    </r>
  </si>
  <si>
    <t>MUTATION</t>
  </si>
  <si>
    <t>ADRESSE PAR DEFAUT :</t>
  </si>
  <si>
    <t>DUPLICATAS</t>
  </si>
  <si>
    <t>NOUVELLES LICENCES</t>
  </si>
  <si>
    <t>MUTATIONS</t>
  </si>
  <si>
    <t>FR</t>
  </si>
  <si>
    <t>Date du dernier certificat</t>
  </si>
  <si>
    <t>11, Rue du Père Gwénaël</t>
  </si>
  <si>
    <t>Date du Certificat Médical</t>
  </si>
  <si>
    <t>111, Sainte Marguerite</t>
  </si>
  <si>
    <t xml:space="preserve"> Plesquivit</t>
  </si>
  <si>
    <t>3, rue Saint Antoine</t>
  </si>
  <si>
    <t>PLONEÏS</t>
  </si>
  <si>
    <t>KERHORRE</t>
  </si>
  <si>
    <t>ELLIANT</t>
  </si>
  <si>
    <t>PETANQUE ELLIANTAISE</t>
  </si>
  <si>
    <t>30, rue du Docteur Charcot</t>
  </si>
  <si>
    <t>1, square Ménez Paul</t>
  </si>
  <si>
    <t>Le Penquer</t>
  </si>
  <si>
    <t>21, résidence de la Croix Neuve</t>
  </si>
  <si>
    <t>11, route de Landerneau</t>
  </si>
  <si>
    <t>30, Convenant Le Rosaire</t>
  </si>
  <si>
    <t>ST MARTINOISE</t>
  </si>
  <si>
    <t>COATELAN</t>
  </si>
  <si>
    <t>6, rue des Nèfles</t>
  </si>
  <si>
    <t>Denise LE GUEN</t>
  </si>
  <si>
    <t>Yohann DAVIS</t>
  </si>
  <si>
    <t>PLOUEDERN</t>
  </si>
  <si>
    <t>3, place de l'Eglise</t>
  </si>
  <si>
    <t>Léna COQUARD</t>
  </si>
  <si>
    <t>LE FAOU/HANVEC</t>
  </si>
  <si>
    <t>Marie-Laure EMILY</t>
  </si>
  <si>
    <t>Martine TREBAOL</t>
  </si>
  <si>
    <t>40, rue Joséphine Pencalet</t>
  </si>
  <si>
    <t>PONT L'ABBE</t>
  </si>
  <si>
    <t>2, rue Paul Gauguin</t>
  </si>
  <si>
    <t>10, lotissement de Lanéon</t>
  </si>
  <si>
    <t>POC QUIMPER</t>
  </si>
  <si>
    <t>DOURIC AR ZIN</t>
  </si>
  <si>
    <t>CHATEAUNEUF</t>
  </si>
  <si>
    <t>22, rue des Ajoncs</t>
  </si>
  <si>
    <t>Frédéric CHIQUET</t>
  </si>
  <si>
    <t xml:space="preserve">31, rue de Beethoven </t>
  </si>
  <si>
    <t>Yves CORIOU</t>
  </si>
  <si>
    <t>François LE DUC</t>
  </si>
  <si>
    <t>CARHAIX LE POHER</t>
  </si>
  <si>
    <t>Senior</t>
  </si>
  <si>
    <t>RENOUVELLEMENTS SANS CARTE</t>
  </si>
  <si>
    <t>sans carte</t>
  </si>
  <si>
    <t>avec carte</t>
  </si>
  <si>
    <t>(en cours d'année)</t>
  </si>
  <si>
    <t>Renouvellements</t>
  </si>
  <si>
    <t>Mutations</t>
  </si>
  <si>
    <t>Nouvelles</t>
  </si>
  <si>
    <t>Duplicatas</t>
  </si>
  <si>
    <t>RENOUVELLEMENTS AVEC CARTE</t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</si>
  <si>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licences perdues, cassées et en très mauvais état au moment du renouvellement.</t>
    </r>
  </si>
  <si>
    <t xml:space="preserve">  FFPJP - Pétanque</t>
  </si>
  <si>
    <t xml:space="preserve">  Comité du Finistère</t>
  </si>
  <si>
    <t>=&gt; Renseigner toutes les cellules.</t>
  </si>
  <si>
    <r>
      <t xml:space="preserve">=&gt; </t>
    </r>
    <r>
      <rPr>
        <b/>
        <sz val="16"/>
        <color rgb="FFFF0000"/>
        <rFont val="Calibri"/>
        <family val="2"/>
        <scheme val="minor"/>
      </rPr>
      <t>/!\</t>
    </r>
    <r>
      <rPr>
        <b/>
        <sz val="16"/>
        <color theme="1"/>
        <rFont val="Calibri"/>
        <family val="2"/>
        <scheme val="minor"/>
      </rPr>
      <t xml:space="preserve"> A utiliser UNIQUEMENT en cours d'année pour les licenciés ayant déjà une licence dans l'année</t>
    </r>
  </si>
  <si>
    <t>P</t>
  </si>
  <si>
    <t>nbre de licence</t>
  </si>
  <si>
    <t>OK</t>
  </si>
  <si>
    <t>Mutation / renouvellement / nouvelle</t>
  </si>
  <si>
    <t>renouvellement</t>
  </si>
  <si>
    <t xml:space="preserve"> renouvellement </t>
  </si>
  <si>
    <t>ss rvlt carte</t>
  </si>
  <si>
    <t>avec rvlt carte</t>
  </si>
  <si>
    <t>29470 PLOUGASTEL DAOULAS</t>
  </si>
  <si>
    <t>KERSAINT PLABENNEC</t>
  </si>
  <si>
    <t>PETANQUE KERSAINTAISE</t>
  </si>
  <si>
    <t>Nicolas TANGUY</t>
  </si>
  <si>
    <t>COATAUDON</t>
  </si>
  <si>
    <t>BAIE DU KERNIC</t>
  </si>
  <si>
    <t>ST MARTIN - BREST</t>
  </si>
  <si>
    <t>11, rue de Landévennec</t>
  </si>
  <si>
    <t>Yves LE LIDEC</t>
  </si>
  <si>
    <t>Campagne Briens</t>
  </si>
  <si>
    <t>Vincent LE RU</t>
  </si>
  <si>
    <t>LE FAOU</t>
  </si>
  <si>
    <t>Rémy CASTEL</t>
  </si>
  <si>
    <t>34, rue d'Arvor</t>
  </si>
  <si>
    <t>Serge LAMBERT</t>
  </si>
  <si>
    <t>Goassalec</t>
  </si>
  <si>
    <t>BERRIEN</t>
  </si>
  <si>
    <t>LEGENDE</t>
  </si>
  <si>
    <t>N</t>
  </si>
  <si>
    <t>R</t>
  </si>
  <si>
    <t>RAC</t>
  </si>
  <si>
    <t>M</t>
  </si>
  <si>
    <t>D</t>
  </si>
  <si>
    <t>QS</t>
  </si>
  <si>
    <t>CM</t>
  </si>
  <si>
    <t>Nat</t>
  </si>
  <si>
    <t>Sexe</t>
  </si>
  <si>
    <t>Nouveau</t>
  </si>
  <si>
    <t>Renouvellement</t>
  </si>
  <si>
    <t>Renouvellement avec carte</t>
  </si>
  <si>
    <t>Mutation</t>
  </si>
  <si>
    <t>Duplicata</t>
  </si>
  <si>
    <t>Nationalité : F  (Française),   U (Union Européenne),  E (Etranger Hors UE)</t>
  </si>
  <si>
    <t>H : Homme    F : Femme</t>
  </si>
  <si>
    <t xml:space="preserve"> - de la possibilité de ne pas souscrire à l'assurance dommages et corporels et de son coût;</t>
  </si>
  <si>
    <t>SIGNATURE</t>
  </si>
  <si>
    <t xml:space="preserve"> - une nouvelle licence : un certificat médical datant de moins d'un an (conservé au club avec le formulaire de prise de licence),</t>
  </si>
  <si>
    <t xml:space="preserve"> - de l'intérêt de souscrire les garanties optionnelles, accidents corporels, correspondant à l'option "avantage" de la compagnie d'Assurances M.M.A. conformément à l'article </t>
  </si>
  <si>
    <t xml:space="preserve">    L.321-4 Code du Sport, par le biais de l'imprimé prévu à cet effet;</t>
  </si>
  <si>
    <t xml:space="preserve"> - que les informations figurant sur ce formulaire sont exactes et autorise à ce qu'elles fassent l'objet d'un traitement informatique, conformément à la loi du 06/01/1978 et</t>
  </si>
  <si>
    <t xml:space="preserve">   qu'elles soient utilisées à des fins commerciales. Qu'ils bénéficient d'un droit d'accès, de rectification et d'opposition auprès des services du siège de la F.F.P.J.P.  13, Rue Trigance</t>
  </si>
  <si>
    <t xml:space="preserve">   13002 MARSEILLE</t>
  </si>
  <si>
    <t>Le Président</t>
  </si>
  <si>
    <t>certifie exactes les informations figurant sur ce bordereau et que TOUS ces adhérents ont bien pris connaissance:</t>
  </si>
  <si>
    <t>certifie avoir reçu pour :</t>
  </si>
  <si>
    <t>SCAER</t>
  </si>
  <si>
    <t>PETANQUE SCAEROISE</t>
  </si>
  <si>
    <t>Michel DUFAYS</t>
  </si>
  <si>
    <t>6, rue de Le Saint</t>
  </si>
  <si>
    <t>GUISCRIFF</t>
  </si>
  <si>
    <t>CARHAIX CARHAISIENNE</t>
  </si>
  <si>
    <t>PETANQUE CARHAISIENNE</t>
  </si>
  <si>
    <t>Daniel DUBUY</t>
  </si>
  <si>
    <t xml:space="preserve">717, Treguestan Uhella </t>
  </si>
  <si>
    <t>PLOUGUERNEAU</t>
  </si>
  <si>
    <t>13, rue des Jonquilles</t>
  </si>
  <si>
    <t>Véronique MORVAN</t>
  </si>
  <si>
    <t>Rémy LAMMER</t>
  </si>
  <si>
    <t>16, cité de Toul ar Hoat</t>
  </si>
  <si>
    <t>SAINT SERVAIS</t>
  </si>
  <si>
    <t>4, rue Abbé Ricou</t>
  </si>
  <si>
    <t>Christian LE GOFF</t>
  </si>
  <si>
    <t>Michèle PUGNOUD</t>
  </si>
  <si>
    <t>276, route de Pont Quéau</t>
  </si>
  <si>
    <t>CHATEAUNEUF DU FAOU</t>
  </si>
  <si>
    <t>Date du nouveau certificat</t>
  </si>
  <si>
    <t xml:space="preserve"> - un renouvellement : l'attestation relative Questionnaire Santé ou un nouveau certificat médical (conservé au club avec le formulare de prise de licence).</t>
  </si>
  <si>
    <t>16, rue de Bel Air</t>
  </si>
  <si>
    <t>SAINT PABU</t>
  </si>
  <si>
    <t>Gaëtan LUSVEN</t>
  </si>
  <si>
    <t>11, rue Mesny</t>
  </si>
  <si>
    <t>Christelle BIELOFF</t>
  </si>
  <si>
    <t>5, rue de Queliverzan</t>
  </si>
  <si>
    <t>Michel QUEMENER</t>
  </si>
  <si>
    <t>ST THEGONNEC LOC EGUINER</t>
  </si>
  <si>
    <t>1, impasse du Docteur Morvan</t>
  </si>
  <si>
    <t>1, Kérilis</t>
  </si>
  <si>
    <t>Jean-Claude OLLIVIER</t>
  </si>
  <si>
    <t>2, Rosquilliorec</t>
  </si>
  <si>
    <t>Jean-Paul FAVE</t>
  </si>
  <si>
    <t>PLOUNEOUR BRIGNOGAN PLAGES</t>
  </si>
  <si>
    <t>7, lieu-dit Kerivin</t>
  </si>
  <si>
    <t>258, route de Coat Beuz</t>
  </si>
  <si>
    <t>Alain KERBOURCH</t>
  </si>
  <si>
    <t>Frédéric LE FOLL</t>
  </si>
  <si>
    <t>62, rue des Chalutiers</t>
  </si>
  <si>
    <t>RIEC SUR BELON</t>
  </si>
  <si>
    <t>Gilles ESPAGNET</t>
  </si>
  <si>
    <t>66, Lannouenec</t>
  </si>
  <si>
    <t>CARHAIX</t>
  </si>
  <si>
    <t>Pascal DANIELLOU</t>
  </si>
  <si>
    <t>Mairie de Bénodet - Place Charles de Gaulle</t>
  </si>
  <si>
    <t>4, allée de Penhoët</t>
  </si>
  <si>
    <t>Jean-Marc ARZEL</t>
  </si>
  <si>
    <t>37, rue Monseigneur Raoul</t>
  </si>
  <si>
    <t>Claude MENGUY</t>
  </si>
  <si>
    <t>13 bis, rue du Général Margueritte</t>
  </si>
  <si>
    <t>Boulodrome</t>
  </si>
  <si>
    <t>Rue Pont Ar Laër</t>
  </si>
  <si>
    <t>Pascal JOURDREN</t>
  </si>
  <si>
    <t>2 bis, route de Pont-Scorff    Kergornet</t>
  </si>
  <si>
    <t>GESTEL</t>
  </si>
  <si>
    <t>PET.GENETS D'OR BANNALEC</t>
  </si>
  <si>
    <t>Sébastien MIC</t>
  </si>
  <si>
    <t>19, rue du Gorz</t>
  </si>
  <si>
    <t>9, route de Gréhen  Milin Avel</t>
  </si>
  <si>
    <t>23, rue de Toul ar C'hoat</t>
  </si>
  <si>
    <t>Jean ANDRE</t>
  </si>
  <si>
    <t>25, COATELAN</t>
  </si>
  <si>
    <t>PLOUGONVEN</t>
  </si>
  <si>
    <t>PLOUARZEL</t>
  </si>
  <si>
    <t>PLOUARZEL PETANQUE IROISE</t>
  </si>
  <si>
    <t>Daniel LE GRAET</t>
  </si>
  <si>
    <t>Impasse du Moulin</t>
  </si>
  <si>
    <t>Michel COCHENNEC</t>
  </si>
  <si>
    <t>22, rue Pont ar Waz</t>
  </si>
  <si>
    <t>Antoine GUILLOU</t>
  </si>
  <si>
    <t>32, rue de Ouessant</t>
  </si>
  <si>
    <t>Chantal BOUGET</t>
  </si>
  <si>
    <t>47, rue Anjela Duval</t>
  </si>
  <si>
    <t>Nelly SENE</t>
  </si>
  <si>
    <t>7, rue Eric Tabarly</t>
  </si>
  <si>
    <t>PENCRAN</t>
  </si>
  <si>
    <t>LAZ</t>
  </si>
  <si>
    <t>PETANQUE LAZIENNE</t>
  </si>
  <si>
    <t>Yvon CROGUENNEC</t>
  </si>
  <si>
    <t>14, avenue de Kerbonne</t>
  </si>
  <si>
    <t>Gilles POULLELAOUEN</t>
  </si>
  <si>
    <t>Kervadiou</t>
  </si>
  <si>
    <t>Romain COZIC</t>
  </si>
  <si>
    <t>77, rue Laënnec</t>
  </si>
  <si>
    <t>Martine BERNARD</t>
  </si>
  <si>
    <t>8, rue Ste Anne</t>
  </si>
  <si>
    <t>Steeven HERLEDANT</t>
  </si>
  <si>
    <t>5E, rue du Parc des Sports de Ludugris</t>
  </si>
  <si>
    <t>Alain BRIANT</t>
  </si>
  <si>
    <t>34, rue du Drénit</t>
  </si>
  <si>
    <t>Jean-Yves MORRY</t>
  </si>
  <si>
    <t>4C, rue Marcel Cerdan</t>
  </si>
  <si>
    <t>34, rue Albert Louppe</t>
  </si>
  <si>
    <t>Véronique BIDAN</t>
  </si>
  <si>
    <t>Bodéniry</t>
  </si>
  <si>
    <t>Jacky CHEVALLIER</t>
  </si>
  <si>
    <t>8, lot Feunteun Gorned</t>
  </si>
  <si>
    <t>SPEZET</t>
  </si>
  <si>
    <t>PLOUGOULM</t>
  </si>
  <si>
    <t>PLOUGOULM PETANQUE CLUB</t>
  </si>
  <si>
    <t>Gilles LEDO-LANDIN</t>
  </si>
  <si>
    <t>50, rue du Dossen</t>
  </si>
  <si>
    <t>TAULE</t>
  </si>
  <si>
    <t>Michel CRENN</t>
  </si>
  <si>
    <t>13, rue du Vieux Manoir</t>
  </si>
  <si>
    <t>Boulodrome Victor David</t>
  </si>
  <si>
    <t>11, rue de Kerbertrand</t>
  </si>
  <si>
    <t>Philippe STEPHAN</t>
  </si>
  <si>
    <t>Gilles IRVOAS</t>
  </si>
  <si>
    <t>42, rue du Créac'h</t>
  </si>
  <si>
    <t>LAMPAUL PLOUARZEL</t>
  </si>
  <si>
    <t>12, rue Monseigneur de la Marche</t>
  </si>
  <si>
    <t>29250 ST POL DE LEON</t>
  </si>
  <si>
    <t>Vanessa MARC</t>
  </si>
  <si>
    <t>8, rue Pasteur William Johns</t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</si>
  <si>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2023)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</si>
  <si>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2023)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</si>
</sst>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d/mm/yy"/>
    <numFmt numFmtId="166" formatCode="[$-40C]d\ mmmm\ yyyy;@"/>
    <numFmt numFmtId="167" formatCode="#,##0.00\ &quot;€&quot;_)\-* ###0.00\ &quot;€&quot;_-;"/>
    <numFmt numFmtId="168" formatCode="d/m/yyyy"/>
    <numFmt numFmtId="169" formatCode="_-* #,##0\ _€_-;\-* #,##0\ _€_-;_-* &quot;-&quot;??\ _€_-;_-@_-"/>
    <numFmt numFmtId="170" formatCode="#,##0.00\ &quot;€&quot;"/>
  </numFmts>
  <fonts count="5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1"/>
      <color theme="7" tint="-0.249977111117893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b/>
      <sz val="16"/>
      <color theme="7" tint="-0.249977111117893"/>
      <name val="Calibri"/>
      <family val="2"/>
    </font>
    <font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indexed="55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indexed="55"/>
      <name val="Calibri"/>
      <family val="2"/>
      <scheme val="minor"/>
    </font>
    <font>
      <sz val="10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55"/>
      <name val="Calibri"/>
      <family val="2"/>
      <scheme val="minor"/>
    </font>
    <font>
      <b/>
      <sz val="14"/>
      <color indexed="55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color rgb="FFFF0000"/>
      <name val="Calibri"/>
      <family val="2"/>
    </font>
    <font>
      <b/>
      <sz val="13"/>
      <color indexed="8"/>
      <name val="Calibri"/>
      <family val="2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24"/>
      <color theme="3"/>
      <name val="Cambria"/>
      <family val="2"/>
      <scheme val="major"/>
    </font>
    <font>
      <sz val="11"/>
      <color indexed="8"/>
      <name val="Calibri"/>
      <family val="2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theme="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D3DA94"/>
        <bgColor theme="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BFBFB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0" borderId="0"/>
    <xf numFmtId="164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3" applyFont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5" fillId="0" borderId="0" xfId="3" applyAlignment="1">
      <alignment horizontal="center"/>
    </xf>
    <xf numFmtId="0" fontId="5" fillId="0" borderId="0" xfId="3"/>
    <xf numFmtId="0" fontId="5" fillId="0" borderId="0" xfId="3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14" fontId="5" fillId="0" borderId="0" xfId="3" applyNumberFormat="1" applyAlignment="1">
      <alignment horizontal="center"/>
    </xf>
    <xf numFmtId="0" fontId="8" fillId="0" borderId="0" xfId="3" applyFont="1"/>
    <xf numFmtId="0" fontId="9" fillId="0" borderId="1" xfId="3" applyFont="1" applyBorder="1" applyAlignment="1">
      <alignment horizontal="center"/>
    </xf>
    <xf numFmtId="14" fontId="9" fillId="0" borderId="1" xfId="3" applyNumberFormat="1" applyFont="1" applyBorder="1" applyAlignment="1">
      <alignment horizontal="center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5" fillId="0" borderId="14" xfId="3" applyBorder="1" applyAlignment="1">
      <alignment horizontal="center"/>
    </xf>
    <xf numFmtId="0" fontId="9" fillId="0" borderId="4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14" fontId="9" fillId="0" borderId="5" xfId="3" applyNumberFormat="1" applyFont="1" applyBorder="1" applyAlignment="1">
      <alignment horizontal="center"/>
    </xf>
    <xf numFmtId="14" fontId="9" fillId="0" borderId="16" xfId="3" applyNumberFormat="1" applyFont="1" applyBorder="1" applyAlignment="1">
      <alignment horizont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7" xfId="3" applyNumberFormat="1" applyFont="1" applyBorder="1" applyAlignment="1">
      <alignment horizontal="center" vertical="center"/>
    </xf>
    <xf numFmtId="0" fontId="9" fillId="0" borderId="17" xfId="3" applyFont="1" applyBorder="1" applyAlignment="1">
      <alignment horizontal="center"/>
    </xf>
    <xf numFmtId="0" fontId="9" fillId="0" borderId="16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8" fillId="0" borderId="0" xfId="3" applyFont="1" applyAlignment="1">
      <alignment horizontal="left"/>
    </xf>
    <xf numFmtId="0" fontId="5" fillId="0" borderId="0" xfId="3" applyAlignment="1">
      <alignment horizontal="left"/>
    </xf>
    <xf numFmtId="0" fontId="9" fillId="0" borderId="1" xfId="3" applyFont="1" applyBorder="1" applyAlignment="1">
      <alignment horizontal="left"/>
    </xf>
    <xf numFmtId="0" fontId="9" fillId="0" borderId="16" xfId="3" applyFont="1" applyBorder="1" applyAlignment="1">
      <alignment horizontal="left"/>
    </xf>
    <xf numFmtId="0" fontId="9" fillId="0" borderId="2" xfId="3" applyFont="1" applyBorder="1" applyAlignment="1">
      <alignment horizontal="left"/>
    </xf>
    <xf numFmtId="165" fontId="9" fillId="0" borderId="2" xfId="3" applyNumberFormat="1" applyFont="1" applyBorder="1" applyAlignment="1">
      <alignment horizontal="left"/>
    </xf>
    <xf numFmtId="0" fontId="9" fillId="0" borderId="17" xfId="3" applyFont="1" applyBorder="1" applyAlignment="1">
      <alignment horizontal="left"/>
    </xf>
    <xf numFmtId="0" fontId="9" fillId="0" borderId="3" xfId="3" applyFont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10" fillId="0" borderId="4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/>
    </xf>
    <xf numFmtId="0" fontId="9" fillId="0" borderId="35" xfId="3" applyFont="1" applyBorder="1" applyAlignment="1">
      <alignment horizontal="center"/>
    </xf>
    <xf numFmtId="0" fontId="9" fillId="0" borderId="36" xfId="3" applyFont="1" applyBorder="1" applyAlignment="1">
      <alignment horizontal="center" vertical="center" wrapText="1"/>
    </xf>
    <xf numFmtId="14" fontId="9" fillId="0" borderId="37" xfId="3" applyNumberFormat="1" applyFont="1" applyBorder="1" applyAlignment="1">
      <alignment horizontal="center"/>
    </xf>
    <xf numFmtId="14" fontId="9" fillId="0" borderId="6" xfId="3" applyNumberFormat="1" applyFont="1" applyBorder="1" applyAlignment="1">
      <alignment horizontal="center"/>
    </xf>
    <xf numFmtId="14" fontId="9" fillId="0" borderId="38" xfId="3" applyNumberFormat="1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14" fontId="9" fillId="0" borderId="2" xfId="3" applyNumberFormat="1" applyFont="1" applyBorder="1" applyAlignment="1">
      <alignment horizontal="center" vertical="center"/>
    </xf>
    <xf numFmtId="0" fontId="9" fillId="0" borderId="39" xfId="3" applyFont="1" applyBorder="1" applyAlignment="1">
      <alignment horizontal="center" vertical="center"/>
    </xf>
    <xf numFmtId="0" fontId="13" fillId="0" borderId="0" xfId="3" quotePrefix="1" applyFont="1" applyAlignment="1">
      <alignment horizontal="left"/>
    </xf>
    <xf numFmtId="0" fontId="14" fillId="3" borderId="7" xfId="1" applyFont="1" applyBorder="1" applyAlignment="1">
      <alignment horizontal="center" vertical="center"/>
    </xf>
    <xf numFmtId="0" fontId="8" fillId="0" borderId="0" xfId="3" applyFont="1" applyAlignment="1">
      <alignment horizontal="right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49" fontId="17" fillId="0" borderId="0" xfId="0" applyNumberFormat="1" applyFont="1"/>
    <xf numFmtId="0" fontId="19" fillId="0" borderId="0" xfId="0" applyFont="1"/>
    <xf numFmtId="0" fontId="17" fillId="0" borderId="0" xfId="0" applyFont="1" applyAlignment="1">
      <alignment horizontal="left"/>
    </xf>
    <xf numFmtId="0" fontId="20" fillId="0" borderId="0" xfId="0" applyFont="1"/>
    <xf numFmtId="0" fontId="17" fillId="0" borderId="0" xfId="0" applyFont="1" applyAlignment="1">
      <alignment shrinkToFit="1"/>
    </xf>
    <xf numFmtId="0" fontId="17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44" fontId="17" fillId="0" borderId="0" xfId="0" applyNumberFormat="1" applyFont="1" applyAlignment="1">
      <alignment wrapText="1"/>
    </xf>
    <xf numFmtId="44" fontId="17" fillId="0" borderId="0" xfId="0" applyNumberFormat="1" applyFont="1"/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/>
    <xf numFmtId="0" fontId="22" fillId="0" borderId="4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/>
    <xf numFmtId="166" fontId="17" fillId="0" borderId="46" xfId="0" applyNumberFormat="1" applyFont="1" applyBorder="1" applyAlignment="1">
      <alignment horizontal="left"/>
    </xf>
    <xf numFmtId="167" fontId="17" fillId="0" borderId="46" xfId="0" applyNumberFormat="1" applyFont="1" applyBorder="1" applyAlignment="1">
      <alignment horizontal="left"/>
    </xf>
    <xf numFmtId="0" fontId="22" fillId="0" borderId="48" xfId="0" applyFont="1" applyBorder="1" applyAlignment="1">
      <alignment horizontal="left"/>
    </xf>
    <xf numFmtId="167" fontId="17" fillId="0" borderId="49" xfId="0" applyNumberFormat="1" applyFont="1" applyBorder="1" applyAlignment="1">
      <alignment horizontal="left"/>
    </xf>
    <xf numFmtId="0" fontId="17" fillId="0" borderId="50" xfId="0" applyFont="1" applyBorder="1"/>
    <xf numFmtId="0" fontId="23" fillId="0" borderId="0" xfId="0" applyFont="1"/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14" fontId="0" fillId="0" borderId="0" xfId="0" applyNumberFormat="1"/>
    <xf numFmtId="44" fontId="0" fillId="0" borderId="0" xfId="0" applyNumberFormat="1"/>
    <xf numFmtId="169" fontId="15" fillId="0" borderId="0" xfId="4" applyNumberFormat="1" applyFont="1" applyAlignment="1">
      <alignment wrapText="1"/>
    </xf>
    <xf numFmtId="0" fontId="24" fillId="5" borderId="40" xfId="0" applyFont="1" applyFill="1" applyBorder="1"/>
    <xf numFmtId="0" fontId="24" fillId="5" borderId="0" xfId="0" applyFont="1" applyFill="1"/>
    <xf numFmtId="0" fontId="24" fillId="5" borderId="41" xfId="0" applyFont="1" applyFill="1" applyBorder="1"/>
    <xf numFmtId="0" fontId="25" fillId="0" borderId="0" xfId="0" applyFont="1" applyAlignment="1">
      <alignment horizontal="left" indent="1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66" fontId="25" fillId="0" borderId="0" xfId="0" applyNumberFormat="1" applyFont="1" applyAlignment="1">
      <alignment horizontal="left"/>
    </xf>
    <xf numFmtId="166" fontId="25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/>
    </xf>
    <xf numFmtId="14" fontId="29" fillId="4" borderId="0" xfId="2" applyNumberFormat="1" applyFont="1" applyAlignment="1">
      <alignment horizontal="center" vertical="center"/>
    </xf>
    <xf numFmtId="14" fontId="9" fillId="0" borderId="15" xfId="3" applyNumberFormat="1" applyFont="1" applyBorder="1" applyAlignment="1">
      <alignment horizontal="center"/>
    </xf>
    <xf numFmtId="14" fontId="9" fillId="0" borderId="51" xfId="3" applyNumberFormat="1" applyFont="1" applyBorder="1" applyAlignment="1">
      <alignment horizontal="center"/>
    </xf>
    <xf numFmtId="0" fontId="9" fillId="0" borderId="34" xfId="3" applyFont="1" applyBorder="1" applyAlignment="1">
      <alignment horizontal="center" vertical="center" wrapText="1"/>
    </xf>
    <xf numFmtId="0" fontId="9" fillId="0" borderId="33" xfId="3" applyFont="1" applyBorder="1" applyAlignment="1">
      <alignment horizontal="center" vertical="center" wrapText="1"/>
    </xf>
    <xf numFmtId="1" fontId="9" fillId="0" borderId="15" xfId="3" applyNumberFormat="1" applyFont="1" applyBorder="1" applyAlignment="1">
      <alignment horizontal="center"/>
    </xf>
    <xf numFmtId="1" fontId="9" fillId="0" borderId="51" xfId="3" applyNumberFormat="1" applyFont="1" applyBorder="1" applyAlignment="1">
      <alignment horizontal="center"/>
    </xf>
    <xf numFmtId="1" fontId="9" fillId="0" borderId="23" xfId="3" applyNumberFormat="1" applyFont="1" applyBorder="1" applyAlignment="1">
      <alignment horizontal="center"/>
    </xf>
    <xf numFmtId="14" fontId="9" fillId="0" borderId="35" xfId="3" applyNumberFormat="1" applyFont="1" applyBorder="1" applyAlignment="1">
      <alignment horizontal="center"/>
    </xf>
    <xf numFmtId="1" fontId="9" fillId="0" borderId="52" xfId="3" applyNumberFormat="1" applyFont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53" xfId="3" applyNumberFormat="1" applyFont="1" applyBorder="1" applyAlignment="1">
      <alignment horizontal="center"/>
    </xf>
    <xf numFmtId="0" fontId="6" fillId="0" borderId="0" xfId="3" quotePrefix="1" applyFont="1" applyAlignment="1">
      <alignment horizontal="left"/>
    </xf>
    <xf numFmtId="0" fontId="32" fillId="0" borderId="0" xfId="3" quotePrefix="1" applyFont="1" applyAlignment="1">
      <alignment horizontal="left"/>
    </xf>
    <xf numFmtId="0" fontId="5" fillId="6" borderId="7" xfId="3" applyFill="1" applyBorder="1" applyAlignment="1">
      <alignment horizontal="center"/>
    </xf>
    <xf numFmtId="0" fontId="5" fillId="0" borderId="54" xfId="3" applyBorder="1" applyAlignment="1">
      <alignment horizontal="center"/>
    </xf>
    <xf numFmtId="0" fontId="6" fillId="0" borderId="34" xfId="3" applyFont="1" applyBorder="1" applyAlignment="1">
      <alignment vertical="center" wrapText="1"/>
    </xf>
    <xf numFmtId="0" fontId="6" fillId="0" borderId="33" xfId="3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35" fillId="0" borderId="0" xfId="0" applyFont="1"/>
    <xf numFmtId="0" fontId="36" fillId="0" borderId="0" xfId="5" applyFont="1" applyAlignment="1">
      <alignment horizontal="right"/>
    </xf>
    <xf numFmtId="14" fontId="6" fillId="0" borderId="0" xfId="3" applyNumberFormat="1" applyFont="1"/>
    <xf numFmtId="14" fontId="6" fillId="0" borderId="0" xfId="3" applyNumberFormat="1" applyFont="1" applyAlignment="1">
      <alignment horizontal="center"/>
    </xf>
    <xf numFmtId="14" fontId="8" fillId="0" borderId="0" xfId="3" applyNumberFormat="1" applyFont="1"/>
    <xf numFmtId="14" fontId="9" fillId="0" borderId="15" xfId="3" applyNumberFormat="1" applyFont="1" applyBorder="1" applyAlignment="1">
      <alignment horizontal="center" vertical="center"/>
    </xf>
    <xf numFmtId="0" fontId="37" fillId="0" borderId="0" xfId="3" applyFont="1"/>
    <xf numFmtId="0" fontId="37" fillId="0" borderId="0" xfId="3" applyFont="1" applyAlignment="1">
      <alignment horizontal="center"/>
    </xf>
    <xf numFmtId="1" fontId="37" fillId="0" borderId="0" xfId="3" applyNumberFormat="1" applyFont="1" applyAlignment="1">
      <alignment horizontal="center"/>
    </xf>
    <xf numFmtId="0" fontId="37" fillId="0" borderId="0" xfId="3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3" applyFont="1" applyAlignment="1">
      <alignment horizontal="center" vertical="center"/>
    </xf>
    <xf numFmtId="0" fontId="40" fillId="0" borderId="0" xfId="3" applyFont="1" applyAlignment="1">
      <alignment horizontal="center" vertical="center"/>
    </xf>
    <xf numFmtId="0" fontId="41" fillId="0" borderId="11" xfId="3" applyFont="1" applyBorder="1" applyAlignment="1">
      <alignment horizontal="center" vertical="center"/>
    </xf>
    <xf numFmtId="0" fontId="42" fillId="0" borderId="0" xfId="3" applyFont="1" applyAlignment="1">
      <alignment horizontal="center"/>
    </xf>
    <xf numFmtId="0" fontId="42" fillId="0" borderId="0" xfId="3" applyFont="1" applyAlignment="1">
      <alignment horizontal="left"/>
    </xf>
    <xf numFmtId="0" fontId="42" fillId="0" borderId="0" xfId="3" applyFont="1"/>
    <xf numFmtId="0" fontId="40" fillId="0" borderId="0" xfId="3" applyFont="1" applyAlignment="1">
      <alignment horizontal="center"/>
    </xf>
    <xf numFmtId="1" fontId="40" fillId="0" borderId="0" xfId="3" applyNumberFormat="1" applyFont="1" applyAlignment="1">
      <alignment horizontal="center"/>
    </xf>
    <xf numFmtId="0" fontId="43" fillId="0" borderId="0" xfId="3" applyFont="1" applyAlignment="1">
      <alignment horizontal="center" vertical="center"/>
    </xf>
    <xf numFmtId="0" fontId="44" fillId="0" borderId="55" xfId="3" applyFont="1" applyBorder="1" applyAlignment="1">
      <alignment vertical="center" wrapText="1"/>
    </xf>
    <xf numFmtId="0" fontId="44" fillId="0" borderId="56" xfId="3" applyFont="1" applyBorder="1" applyAlignment="1">
      <alignment vertical="center" wrapText="1"/>
    </xf>
    <xf numFmtId="0" fontId="44" fillId="0" borderId="13" xfId="3" applyFont="1" applyBorder="1" applyAlignment="1">
      <alignment horizontal="center" vertical="center" wrapText="1"/>
    </xf>
    <xf numFmtId="0" fontId="44" fillId="0" borderId="14" xfId="3" applyFont="1" applyBorder="1" applyAlignment="1">
      <alignment horizontal="center" vertical="center"/>
    </xf>
    <xf numFmtId="1" fontId="44" fillId="0" borderId="4" xfId="3" applyNumberFormat="1" applyFont="1" applyBorder="1" applyAlignment="1">
      <alignment horizontal="center" vertical="center"/>
    </xf>
    <xf numFmtId="1" fontId="44" fillId="0" borderId="13" xfId="3" applyNumberFormat="1" applyFont="1" applyBorder="1" applyAlignment="1">
      <alignment horizontal="center" vertical="center" wrapText="1"/>
    </xf>
    <xf numFmtId="0" fontId="37" fillId="0" borderId="14" xfId="3" applyFont="1" applyBorder="1" applyAlignment="1">
      <alignment horizontal="center"/>
    </xf>
    <xf numFmtId="0" fontId="44" fillId="0" borderId="4" xfId="3" applyFont="1" applyBorder="1" applyAlignment="1">
      <alignment horizontal="center" vertical="center" wrapText="1"/>
    </xf>
    <xf numFmtId="0" fontId="44" fillId="0" borderId="14" xfId="3" applyFont="1" applyBorder="1" applyAlignment="1">
      <alignment horizontal="center" vertical="center" wrapText="1"/>
    </xf>
    <xf numFmtId="0" fontId="45" fillId="0" borderId="4" xfId="3" applyFont="1" applyBorder="1" applyAlignment="1">
      <alignment horizontal="center" vertical="center" wrapText="1"/>
    </xf>
    <xf numFmtId="0" fontId="40" fillId="0" borderId="0" xfId="3" applyFont="1"/>
    <xf numFmtId="14" fontId="44" fillId="0" borderId="1" xfId="3" applyNumberFormat="1" applyFont="1" applyBorder="1" applyAlignment="1">
      <alignment horizontal="center" vertical="center"/>
    </xf>
    <xf numFmtId="1" fontId="44" fillId="0" borderId="1" xfId="3" applyNumberFormat="1" applyFont="1" applyBorder="1" applyAlignment="1">
      <alignment horizontal="center" vertical="center"/>
    </xf>
    <xf numFmtId="0" fontId="44" fillId="0" borderId="0" xfId="3" applyFont="1" applyAlignment="1">
      <alignment horizontal="center" vertical="center" wrapText="1"/>
    </xf>
    <xf numFmtId="0" fontId="44" fillId="0" borderId="0" xfId="3" applyFont="1" applyAlignment="1">
      <alignment horizontal="center" vertical="center"/>
    </xf>
    <xf numFmtId="0" fontId="0" fillId="10" borderId="0" xfId="0" applyFill="1"/>
    <xf numFmtId="0" fontId="47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3" quotePrefix="1" applyFont="1" applyAlignment="1">
      <alignment horizontal="left"/>
    </xf>
    <xf numFmtId="0" fontId="48" fillId="0" borderId="0" xfId="0" applyFont="1" applyAlignment="1">
      <alignment horizontal="left" indent="1"/>
    </xf>
    <xf numFmtId="0" fontId="49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1" fontId="7" fillId="0" borderId="0" xfId="3" applyNumberFormat="1" applyFont="1" applyAlignment="1">
      <alignment horizontal="center"/>
    </xf>
    <xf numFmtId="0" fontId="9" fillId="0" borderId="15" xfId="3" applyFont="1" applyBorder="1" applyAlignment="1">
      <alignment horizontal="center" vertical="center"/>
    </xf>
    <xf numFmtId="0" fontId="9" fillId="0" borderId="57" xfId="3" applyFont="1" applyBorder="1" applyAlignment="1">
      <alignment horizontal="center" vertical="center" wrapText="1"/>
    </xf>
    <xf numFmtId="14" fontId="9" fillId="0" borderId="3" xfId="3" applyNumberFormat="1" applyFont="1" applyBorder="1" applyAlignment="1">
      <alignment horizontal="center"/>
    </xf>
    <xf numFmtId="14" fontId="9" fillId="0" borderId="58" xfId="3" applyNumberFormat="1" applyFont="1" applyBorder="1" applyAlignment="1">
      <alignment horizontal="center"/>
    </xf>
    <xf numFmtId="0" fontId="51" fillId="12" borderId="60" xfId="3" applyFont="1" applyFill="1" applyBorder="1"/>
    <xf numFmtId="0" fontId="51" fillId="12" borderId="0" xfId="3" applyFont="1" applyFill="1"/>
    <xf numFmtId="0" fontId="51" fillId="12" borderId="61" xfId="3" applyFont="1" applyFill="1" applyBorder="1"/>
    <xf numFmtId="0" fontId="6" fillId="0" borderId="59" xfId="3" applyFont="1" applyBorder="1"/>
    <xf numFmtId="49" fontId="17" fillId="0" borderId="0" xfId="0" applyNumberFormat="1" applyFont="1" applyAlignment="1">
      <alignment wrapText="1"/>
    </xf>
    <xf numFmtId="49" fontId="54" fillId="0" borderId="0" xfId="0" applyNumberFormat="1" applyFont="1"/>
    <xf numFmtId="0" fontId="0" fillId="0" borderId="0" xfId="0" applyProtection="1">
      <protection locked="0"/>
    </xf>
    <xf numFmtId="0" fontId="53" fillId="0" borderId="0" xfId="0" applyFont="1" applyProtection="1">
      <protection locked="0"/>
    </xf>
    <xf numFmtId="0" fontId="52" fillId="0" borderId="1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Protection="1">
      <protection locked="0"/>
    </xf>
    <xf numFmtId="0" fontId="53" fillId="0" borderId="63" xfId="0" applyFont="1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66" xfId="0" applyBorder="1" applyProtection="1">
      <protection locked="0"/>
    </xf>
    <xf numFmtId="0" fontId="54" fillId="0" borderId="0" xfId="0" applyFont="1" applyAlignment="1" applyProtection="1">
      <alignment vertical="center"/>
      <protection locked="0"/>
    </xf>
    <xf numFmtId="49" fontId="54" fillId="0" borderId="0" xfId="0" applyNumberFormat="1" applyFont="1" applyProtection="1">
      <protection locked="0"/>
    </xf>
    <xf numFmtId="170" fontId="0" fillId="0" borderId="0" xfId="0" applyNumberFormat="1"/>
    <xf numFmtId="0" fontId="55" fillId="0" borderId="36" xfId="3" applyFont="1" applyBorder="1" applyAlignment="1">
      <alignment horizontal="center" vertical="center" wrapText="1"/>
    </xf>
    <xf numFmtId="0" fontId="55" fillId="0" borderId="36" xfId="3" applyFont="1" applyBorder="1" applyAlignment="1" applyProtection="1">
      <alignment horizontal="center" vertical="center" wrapText="1"/>
      <protection locked="0"/>
    </xf>
    <xf numFmtId="0" fontId="36" fillId="0" borderId="0" xfId="5" applyFont="1" applyAlignment="1" applyProtection="1">
      <alignment horizontal="left"/>
      <protection locked="0"/>
    </xf>
    <xf numFmtId="0" fontId="0" fillId="10" borderId="0" xfId="0" applyFill="1" applyAlignment="1">
      <alignment wrapText="1"/>
    </xf>
    <xf numFmtId="0" fontId="5" fillId="10" borderId="0" xfId="3" applyFill="1" applyAlignment="1">
      <alignment horizontal="center"/>
    </xf>
    <xf numFmtId="0" fontId="8" fillId="10" borderId="0" xfId="3" applyFont="1" applyFill="1"/>
    <xf numFmtId="14" fontId="8" fillId="10" borderId="0" xfId="3" applyNumberFormat="1" applyFont="1" applyFill="1"/>
    <xf numFmtId="14" fontId="9" fillId="13" borderId="3" xfId="3" applyNumberFormat="1" applyFont="1" applyFill="1" applyBorder="1" applyAlignment="1">
      <alignment horizontal="center" vertical="center"/>
    </xf>
    <xf numFmtId="0" fontId="9" fillId="13" borderId="3" xfId="3" applyFont="1" applyFill="1" applyBorder="1" applyAlignment="1">
      <alignment horizontal="center" vertical="center"/>
    </xf>
    <xf numFmtId="14" fontId="9" fillId="13" borderId="1" xfId="3" applyNumberFormat="1" applyFont="1" applyFill="1" applyBorder="1" applyAlignment="1">
      <alignment horizontal="center" vertical="center"/>
    </xf>
    <xf numFmtId="0" fontId="9" fillId="13" borderId="2" xfId="3" applyFont="1" applyFill="1" applyBorder="1" applyAlignment="1">
      <alignment horizontal="center" vertical="center"/>
    </xf>
    <xf numFmtId="0" fontId="9" fillId="13" borderId="35" xfId="3" applyFont="1" applyFill="1" applyBorder="1" applyAlignment="1">
      <alignment horizontal="center" vertical="center"/>
    </xf>
    <xf numFmtId="0" fontId="9" fillId="13" borderId="1" xfId="3" applyFont="1" applyFill="1" applyBorder="1" applyAlignment="1">
      <alignment horizontal="center" vertical="center"/>
    </xf>
    <xf numFmtId="0" fontId="9" fillId="13" borderId="2" xfId="3" applyFont="1" applyFill="1" applyBorder="1" applyAlignment="1">
      <alignment horizontal="left" vertical="center"/>
    </xf>
    <xf numFmtId="0" fontId="9" fillId="13" borderId="1" xfId="3" applyFont="1" applyFill="1" applyBorder="1" applyAlignment="1">
      <alignment horizontal="left" vertical="center"/>
    </xf>
    <xf numFmtId="0" fontId="9" fillId="13" borderId="3" xfId="3" applyFont="1" applyFill="1" applyBorder="1" applyAlignment="1">
      <alignment horizontal="center" vertical="center" wrapText="1"/>
    </xf>
    <xf numFmtId="0" fontId="6" fillId="13" borderId="35" xfId="3" applyFont="1" applyFill="1" applyBorder="1" applyAlignment="1">
      <alignment vertical="center"/>
    </xf>
    <xf numFmtId="14" fontId="9" fillId="13" borderId="2" xfId="3" applyNumberFormat="1" applyFont="1" applyFill="1" applyBorder="1" applyAlignment="1">
      <alignment horizontal="center" vertical="center"/>
    </xf>
    <xf numFmtId="0" fontId="9" fillId="13" borderId="3" xfId="3" applyFont="1" applyFill="1" applyBorder="1" applyAlignment="1">
      <alignment horizontal="center"/>
    </xf>
    <xf numFmtId="14" fontId="9" fillId="13" borderId="1" xfId="3" applyNumberFormat="1" applyFont="1" applyFill="1" applyBorder="1" applyAlignment="1">
      <alignment horizontal="center"/>
    </xf>
    <xf numFmtId="0" fontId="9" fillId="13" borderId="2" xfId="3" applyFont="1" applyFill="1" applyBorder="1" applyAlignment="1">
      <alignment horizontal="center"/>
    </xf>
    <xf numFmtId="0" fontId="9" fillId="13" borderId="35" xfId="3" applyFont="1" applyFill="1" applyBorder="1" applyAlignment="1">
      <alignment horizontal="center"/>
    </xf>
    <xf numFmtId="0" fontId="9" fillId="13" borderId="1" xfId="3" applyFont="1" applyFill="1" applyBorder="1" applyAlignment="1">
      <alignment horizontal="center"/>
    </xf>
    <xf numFmtId="0" fontId="9" fillId="13" borderId="2" xfId="3" applyFont="1" applyFill="1" applyBorder="1" applyAlignment="1">
      <alignment horizontal="left"/>
    </xf>
    <xf numFmtId="0" fontId="9" fillId="13" borderId="1" xfId="3" applyFont="1" applyFill="1" applyBorder="1" applyAlignment="1">
      <alignment horizontal="left"/>
    </xf>
    <xf numFmtId="165" fontId="9" fillId="13" borderId="2" xfId="3" applyNumberFormat="1" applyFont="1" applyFill="1" applyBorder="1" applyAlignment="1">
      <alignment horizontal="left"/>
    </xf>
    <xf numFmtId="14" fontId="9" fillId="13" borderId="5" xfId="3" applyNumberFormat="1" applyFont="1" applyFill="1" applyBorder="1" applyAlignment="1">
      <alignment horizontal="center" vertical="center"/>
    </xf>
    <xf numFmtId="14" fontId="9" fillId="13" borderId="3" xfId="3" applyNumberFormat="1" applyFont="1" applyFill="1" applyBorder="1" applyAlignment="1">
      <alignment horizontal="center"/>
    </xf>
    <xf numFmtId="14" fontId="9" fillId="13" borderId="5" xfId="3" applyNumberFormat="1" applyFont="1" applyFill="1" applyBorder="1" applyAlignment="1">
      <alignment horizontal="center"/>
    </xf>
    <xf numFmtId="14" fontId="9" fillId="13" borderId="15" xfId="3" applyNumberFormat="1" applyFont="1" applyFill="1" applyBorder="1" applyAlignment="1">
      <alignment horizontal="center" vertical="center"/>
    </xf>
    <xf numFmtId="1" fontId="9" fillId="13" borderId="15" xfId="3" applyNumberFormat="1" applyFont="1" applyFill="1" applyBorder="1" applyAlignment="1">
      <alignment horizontal="center" vertical="center"/>
    </xf>
    <xf numFmtId="1" fontId="9" fillId="13" borderId="23" xfId="3" applyNumberFormat="1" applyFont="1" applyFill="1" applyBorder="1" applyAlignment="1">
      <alignment horizontal="center" vertical="center"/>
    </xf>
    <xf numFmtId="14" fontId="9" fillId="13" borderId="35" xfId="3" applyNumberFormat="1" applyFont="1" applyFill="1" applyBorder="1" applyAlignment="1">
      <alignment horizontal="center" vertical="center"/>
    </xf>
    <xf numFmtId="0" fontId="5" fillId="10" borderId="14" xfId="3" applyFill="1" applyBorder="1" applyAlignment="1">
      <alignment horizontal="center"/>
    </xf>
    <xf numFmtId="0" fontId="9" fillId="10" borderId="4" xfId="3" applyFont="1" applyFill="1" applyBorder="1" applyAlignment="1">
      <alignment horizontal="center" vertical="center" wrapText="1"/>
    </xf>
    <xf numFmtId="0" fontId="9" fillId="10" borderId="14" xfId="3" applyFont="1" applyFill="1" applyBorder="1" applyAlignment="1">
      <alignment horizontal="center" vertical="center" wrapText="1"/>
    </xf>
    <xf numFmtId="0" fontId="10" fillId="10" borderId="4" xfId="3" applyFont="1" applyFill="1" applyBorder="1" applyAlignment="1">
      <alignment horizontal="center" vertical="center" wrapText="1"/>
    </xf>
    <xf numFmtId="14" fontId="9" fillId="0" borderId="67" xfId="3" applyNumberFormat="1" applyFont="1" applyBorder="1" applyAlignment="1">
      <alignment horizontal="center" vertical="center"/>
    </xf>
    <xf numFmtId="0" fontId="9" fillId="0" borderId="68" xfId="3" applyFont="1" applyBorder="1" applyAlignment="1">
      <alignment horizontal="center" vertical="center" wrapText="1"/>
    </xf>
    <xf numFmtId="14" fontId="44" fillId="0" borderId="15" xfId="3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2" fillId="0" borderId="0" xfId="0" applyFont="1" applyAlignment="1" applyProtection="1">
      <alignment horizontal="left" vertical="center"/>
      <protection locked="0"/>
    </xf>
    <xf numFmtId="44" fontId="15" fillId="0" borderId="0" xfId="0" applyNumberFormat="1" applyFont="1" applyAlignment="1" applyProtection="1">
      <alignment wrapText="1"/>
      <protection locked="0"/>
    </xf>
    <xf numFmtId="44" fontId="0" fillId="0" borderId="0" xfId="0" applyNumberFormat="1" applyAlignment="1" applyProtection="1">
      <alignment wrapText="1"/>
      <protection locked="0"/>
    </xf>
    <xf numFmtId="44" fontId="15" fillId="0" borderId="0" xfId="0" applyNumberFormat="1" applyFont="1" applyAlignment="1">
      <alignment wrapText="1"/>
    </xf>
    <xf numFmtId="0" fontId="11" fillId="0" borderId="8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0" fillId="0" borderId="0" xfId="6" applyFont="1" applyProtection="1"/>
    <xf numFmtId="0" fontId="11" fillId="0" borderId="0" xfId="0" applyFont="1"/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14" fontId="12" fillId="7" borderId="11" xfId="3" applyNumberFormat="1" applyFont="1" applyFill="1" applyBorder="1" applyAlignment="1">
      <alignment horizontal="center"/>
    </xf>
    <xf numFmtId="0" fontId="7" fillId="0" borderId="11" xfId="3" applyFont="1" applyBorder="1" applyAlignment="1">
      <alignment horizontal="center" vertical="center"/>
    </xf>
    <xf numFmtId="14" fontId="40" fillId="0" borderId="11" xfId="3" applyNumberFormat="1" applyFont="1" applyBorder="1" applyAlignment="1">
      <alignment horizontal="center"/>
    </xf>
    <xf numFmtId="14" fontId="46" fillId="11" borderId="11" xfId="3" applyNumberFormat="1" applyFont="1" applyFill="1" applyBorder="1" applyAlignment="1">
      <alignment horizontal="center"/>
    </xf>
    <xf numFmtId="14" fontId="12" fillId="8" borderId="11" xfId="3" applyNumberFormat="1" applyFont="1" applyFill="1" applyBorder="1" applyAlignment="1">
      <alignment horizontal="center"/>
    </xf>
    <xf numFmtId="14" fontId="46" fillId="9" borderId="11" xfId="3" applyNumberFormat="1" applyFont="1" applyFill="1" applyBorder="1" applyAlignment="1">
      <alignment horizontal="center"/>
    </xf>
    <xf numFmtId="0" fontId="40" fillId="0" borderId="0" xfId="3" applyFont="1" applyAlignment="1">
      <alignment horizontal="center"/>
    </xf>
    <xf numFmtId="0" fontId="41" fillId="0" borderId="11" xfId="3" applyFont="1" applyBorder="1" applyAlignment="1">
      <alignment horizontal="center" vertical="center"/>
    </xf>
    <xf numFmtId="14" fontId="43" fillId="2" borderId="11" xfId="3" applyNumberFormat="1" applyFont="1" applyFill="1" applyBorder="1" applyAlignment="1">
      <alignment horizontal="center"/>
    </xf>
    <xf numFmtId="0" fontId="44" fillId="0" borderId="13" xfId="3" applyFont="1" applyBorder="1" applyAlignment="1">
      <alignment horizontal="center" vertical="center"/>
    </xf>
    <xf numFmtId="49" fontId="17" fillId="0" borderId="0" xfId="0" applyNumberFormat="1" applyFont="1" applyProtection="1">
      <protection locked="0"/>
    </xf>
    <xf numFmtId="0" fontId="54" fillId="0" borderId="0" xfId="0" applyFont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wrapText="1"/>
      <protection locked="0"/>
    </xf>
    <xf numFmtId="0" fontId="52" fillId="0" borderId="62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</cellXfs>
  <cellStyles count="7">
    <cellStyle name="Accent1" xfId="1" builtinId="29"/>
    <cellStyle name="Accent2" xfId="2" builtinId="33"/>
    <cellStyle name="Milliers" xfId="4" builtinId="3"/>
    <cellStyle name="Monétaire" xfId="6" builtinId="4"/>
    <cellStyle name="Normal" xfId="0" builtinId="0"/>
    <cellStyle name="Normal 2" xfId="3" xr:uid="{00000000-0005-0000-0000-000005000000}"/>
    <cellStyle name="Titre" xfId="5" builtinId="15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border diagonalUp="0" diagonalDown="0" outline="0">
        <left/>
        <right/>
        <top/>
        <bottom/>
      </border>
    </dxf>
    <dxf>
      <font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u val="none"/>
        <vertAlign val="baseline"/>
        <name val="Calibri"/>
        <scheme val="minor"/>
      </font>
      <numFmt numFmtId="34" formatCode="_-* #,##0.00\ &quot;€&quot;_-;\-* #,##0.00\ &quot;€&quot;_-;_-* &quot;-&quot;??\ &quot;€&quot;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u val="none"/>
        <vertAlign val="baseline"/>
        <name val="Calibri"/>
        <scheme val="minor"/>
      </font>
      <numFmt numFmtId="169" formatCode="_-* #,##0\ _€_-;\-* #,##0\ _€_-;_-* &quot;-&quot;??\ _€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border diagonalUp="0" diagonalDown="0" outline="0">
        <left/>
        <right/>
        <top/>
        <bottom/>
      </border>
    </dxf>
    <dxf>
      <font>
        <u val="none"/>
        <vertAlign val="baseline"/>
        <name val="Calibri"/>
        <scheme val="minor"/>
      </font>
      <numFmt numFmtId="168" formatCode="d/m/yyyy"/>
      <alignment horizontal="general" vertical="bottom" textRotation="0" wrapText="1" indent="0" justifyLastLine="0" shrinkToFit="0" readingOrder="0"/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/>
          <bgColor theme="4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/>
          <bgColor theme="4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/>
          <bgColor theme="4"/>
        </patternFill>
      </fill>
    </dxf>
    <dxf>
      <fill>
        <patternFill patternType="lightGray"/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lightGray"/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/>
          <bgColor theme="4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border outline="0">
        <right style="medium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FBFBF"/>
      <color rgb="FFFFFFFF"/>
      <color rgb="FFD3D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nouvellements sans carte'!A1"/><Relationship Id="rId7" Type="http://schemas.openxmlformats.org/officeDocument/2006/relationships/image" Target="../media/image1.jpeg"/><Relationship Id="rId2" Type="http://schemas.openxmlformats.org/officeDocument/2006/relationships/hyperlink" Target="#Duplicatas!A1"/><Relationship Id="rId1" Type="http://schemas.openxmlformats.org/officeDocument/2006/relationships/hyperlink" Target="#Mutation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Relev&#233; de facturation'!A1"/><Relationship Id="rId4" Type="http://schemas.openxmlformats.org/officeDocument/2006/relationships/hyperlink" Target="#Nouvell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uplicatas!Zone_d_impression"/><Relationship Id="rId7" Type="http://schemas.openxmlformats.org/officeDocument/2006/relationships/image" Target="../media/image1.jpeg"/><Relationship Id="rId2" Type="http://schemas.openxmlformats.org/officeDocument/2006/relationships/hyperlink" Target="#Mutations!A1"/><Relationship Id="rId1" Type="http://schemas.openxmlformats.org/officeDocument/2006/relationships/hyperlink" Target="#Nouvelle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DONNEES CLUB'!A1"/><Relationship Id="rId4" Type="http://schemas.openxmlformats.org/officeDocument/2006/relationships/hyperlink" Target="#'Relev&#233; de facturatio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uplicatas!Zone_d_impression"/><Relationship Id="rId7" Type="http://schemas.openxmlformats.org/officeDocument/2006/relationships/image" Target="../media/image1.jpeg"/><Relationship Id="rId2" Type="http://schemas.openxmlformats.org/officeDocument/2006/relationships/hyperlink" Target="#Mutations!A1"/><Relationship Id="rId1" Type="http://schemas.openxmlformats.org/officeDocument/2006/relationships/hyperlink" Target="#Nouvelles!A1"/><Relationship Id="rId6" Type="http://schemas.openxmlformats.org/officeDocument/2006/relationships/hyperlink" Target="#'Renouvellements sans carte'!Zone_d_impression"/><Relationship Id="rId5" Type="http://schemas.openxmlformats.org/officeDocument/2006/relationships/hyperlink" Target="#'DONNEES CLUB'!A1"/><Relationship Id="rId4" Type="http://schemas.openxmlformats.org/officeDocument/2006/relationships/hyperlink" Target="#'Relev&#233; de facturatio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Relev&#233; de facturation'!A1"/><Relationship Id="rId7" Type="http://schemas.openxmlformats.org/officeDocument/2006/relationships/image" Target="../media/image1.jpeg"/><Relationship Id="rId2" Type="http://schemas.openxmlformats.org/officeDocument/2006/relationships/hyperlink" Target="#Duplicatas!A1"/><Relationship Id="rId1" Type="http://schemas.openxmlformats.org/officeDocument/2006/relationships/hyperlink" Target="#Mutation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DONNEES CLUB'!A1"/><Relationship Id="rId4" Type="http://schemas.openxmlformats.org/officeDocument/2006/relationships/hyperlink" Target="#'Renouvellements sans cart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DONNEES CLUB'!A1"/><Relationship Id="rId7" Type="http://schemas.openxmlformats.org/officeDocument/2006/relationships/image" Target="../media/image1.jpeg"/><Relationship Id="rId2" Type="http://schemas.openxmlformats.org/officeDocument/2006/relationships/hyperlink" Target="#'Relev&#233; de facturation'!A1"/><Relationship Id="rId1" Type="http://schemas.openxmlformats.org/officeDocument/2006/relationships/hyperlink" Target="#Duplicata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Renouvellements sans carte'!A1"/><Relationship Id="rId4" Type="http://schemas.openxmlformats.org/officeDocument/2006/relationships/hyperlink" Target="#Nouvelle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DONNEES CLUB'!A1"/><Relationship Id="rId7" Type="http://schemas.openxmlformats.org/officeDocument/2006/relationships/image" Target="../media/image1.jpeg"/><Relationship Id="rId2" Type="http://schemas.openxmlformats.org/officeDocument/2006/relationships/hyperlink" Target="#'Relev&#233; de facturation'!A1"/><Relationship Id="rId1" Type="http://schemas.openxmlformats.org/officeDocument/2006/relationships/hyperlink" Target="#mutation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Renouvellements sans carte'!A1"/><Relationship Id="rId4" Type="http://schemas.openxmlformats.org/officeDocument/2006/relationships/hyperlink" Target="#nouvell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DONNEES CLUB'!A1"/><Relationship Id="rId7" Type="http://schemas.openxmlformats.org/officeDocument/2006/relationships/image" Target="../media/image1.jpeg"/><Relationship Id="rId2" Type="http://schemas.openxmlformats.org/officeDocument/2006/relationships/hyperlink" Target="#Mutations!A1"/><Relationship Id="rId1" Type="http://schemas.openxmlformats.org/officeDocument/2006/relationships/hyperlink" Target="#Duplicata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Renouvellements sans carte'!A1"/><Relationship Id="rId4" Type="http://schemas.openxmlformats.org/officeDocument/2006/relationships/hyperlink" Target="#Nouvell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148002</xdr:colOff>
      <xdr:row>10</xdr:row>
      <xdr:rowOff>93785</xdr:rowOff>
    </xdr:from>
    <xdr:to>
      <xdr:col>6</xdr:col>
      <xdr:colOff>647700</xdr:colOff>
      <xdr:row>12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68027" y="2598860"/>
          <a:ext cx="2652348" cy="3443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5</xdr:col>
      <xdr:colOff>121920</xdr:colOff>
      <xdr:row>13</xdr:row>
      <xdr:rowOff>126756</xdr:rowOff>
    </xdr:from>
    <xdr:to>
      <xdr:col>6</xdr:col>
      <xdr:colOff>685800</xdr:colOff>
      <xdr:row>15</xdr:row>
      <xdr:rowOff>104775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83880" y="3144276"/>
          <a:ext cx="2781300" cy="343779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5</xdr:col>
      <xdr:colOff>142875</xdr:colOff>
      <xdr:row>4</xdr:row>
      <xdr:rowOff>38101</xdr:rowOff>
    </xdr:from>
    <xdr:to>
      <xdr:col>6</xdr:col>
      <xdr:colOff>657225</xdr:colOff>
      <xdr:row>4</xdr:row>
      <xdr:rowOff>361951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62900" y="990601"/>
          <a:ext cx="2667000" cy="323850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5</xdr:col>
      <xdr:colOff>152400</xdr:colOff>
      <xdr:row>7</xdr:row>
      <xdr:rowOff>65210</xdr:rowOff>
    </xdr:from>
    <xdr:to>
      <xdr:col>6</xdr:col>
      <xdr:colOff>628650</xdr:colOff>
      <xdr:row>9</xdr:row>
      <xdr:rowOff>40298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972425" y="2027360"/>
          <a:ext cx="2628900" cy="337038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5</xdr:col>
      <xdr:colOff>114301</xdr:colOff>
      <xdr:row>16</xdr:row>
      <xdr:rowOff>98181</xdr:rowOff>
    </xdr:from>
    <xdr:to>
      <xdr:col>6</xdr:col>
      <xdr:colOff>628651</xdr:colOff>
      <xdr:row>18</xdr:row>
      <xdr:rowOff>95250</xdr:rowOff>
    </xdr:to>
    <xdr:sp macro="" textlink="">
      <xdr:nvSpPr>
        <xdr:cNvPr id="7" name="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934326" y="3698631"/>
          <a:ext cx="2667000" cy="35901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9523</xdr:colOff>
      <xdr:row>2</xdr:row>
      <xdr:rowOff>171450</xdr:rowOff>
    </xdr:from>
    <xdr:to>
      <xdr:col>4</xdr:col>
      <xdr:colOff>685800</xdr:colOff>
      <xdr:row>6</xdr:row>
      <xdr:rowOff>180975</xdr:rowOff>
    </xdr:to>
    <xdr:sp macro="" textlink="">
      <xdr:nvSpPr>
        <xdr:cNvPr id="8" name="Flèche gauch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38748" y="552450"/>
          <a:ext cx="2505077" cy="100012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rgbClr val="0070C0"/>
              </a:solidFill>
            </a:rPr>
            <a:t>1</a:t>
          </a:r>
          <a:r>
            <a:rPr lang="fr-FR" sz="1100" b="1">
              <a:solidFill>
                <a:sysClr val="windowText" lastClr="000000"/>
              </a:solidFill>
            </a:rPr>
            <a:t>- cliquer sur la case</a:t>
          </a:r>
        </a:p>
        <a:p>
          <a:pPr algn="ctr"/>
          <a:r>
            <a:rPr lang="fr-FR" sz="1100" b="1">
              <a:solidFill>
                <a:sysClr val="windowText" lastClr="000000"/>
              </a:solidFill>
            </a:rPr>
            <a:t>et selectionner votre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  <a:p>
          <a:pPr algn="ctr"/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371475</xdr:colOff>
      <xdr:row>0</xdr:row>
      <xdr:rowOff>85725</xdr:rowOff>
    </xdr:from>
    <xdr:to>
      <xdr:col>6</xdr:col>
      <xdr:colOff>295275</xdr:colOff>
      <xdr:row>3</xdr:row>
      <xdr:rowOff>38100</xdr:rowOff>
    </xdr:to>
    <xdr:sp macro="" textlink="">
      <xdr:nvSpPr>
        <xdr:cNvPr id="10" name="Flèche vers le ba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886700" y="85725"/>
          <a:ext cx="2076450" cy="523875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rgbClr val="0070C0"/>
              </a:solidFill>
            </a:rPr>
            <a:t>3 </a:t>
          </a:r>
          <a:r>
            <a:rPr lang="fr-FR" sz="1100" b="1">
              <a:solidFill>
                <a:sysClr val="windowText" lastClr="000000"/>
              </a:solidFill>
            </a:rPr>
            <a:t>- choisir</a:t>
          </a:r>
          <a:r>
            <a:rPr lang="fr-FR" sz="1100" b="1" baseline="0">
              <a:solidFill>
                <a:sysClr val="windowText" lastClr="000000"/>
              </a:solidFill>
            </a:rPr>
            <a:t> votre onglet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4</xdr:col>
      <xdr:colOff>733425</xdr:colOff>
      <xdr:row>21</xdr:row>
      <xdr:rowOff>47625</xdr:rowOff>
    </xdr:to>
    <xdr:sp macro="" textlink="">
      <xdr:nvSpPr>
        <xdr:cNvPr id="11" name="Flèche gauch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29225" y="3209925"/>
          <a:ext cx="2562225" cy="126682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rgbClr val="0070C0"/>
              </a:solidFill>
            </a:rPr>
            <a:t>2</a:t>
          </a:r>
          <a:r>
            <a:rPr lang="fr-FR" sz="1100" b="1">
              <a:solidFill>
                <a:sysClr val="windowText" lastClr="000000"/>
              </a:solidFill>
            </a:rPr>
            <a:t>- saisir l'adresse d'expédition des licences si différente de ci-dessus</a:t>
          </a:r>
        </a:p>
        <a:p>
          <a:pPr algn="ctr"/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182880</xdr:colOff>
      <xdr:row>16</xdr:row>
      <xdr:rowOff>106680</xdr:rowOff>
    </xdr:from>
    <xdr:ext cx="2575560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244840" y="3672840"/>
          <a:ext cx="2575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5</xdr:col>
      <xdr:colOff>184785</xdr:colOff>
      <xdr:row>5</xdr:row>
      <xdr:rowOff>104775</xdr:rowOff>
    </xdr:from>
    <xdr:to>
      <xdr:col>6</xdr:col>
      <xdr:colOff>695325</xdr:colOff>
      <xdr:row>6</xdr:row>
      <xdr:rowOff>253365</xdr:rowOff>
    </xdr:to>
    <xdr:sp macro="" textlink="">
      <xdr:nvSpPr>
        <xdr:cNvPr id="14" name="Rectangl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004810" y="1466850"/>
          <a:ext cx="2663190" cy="339090"/>
        </a:xfrm>
        <a:prstGeom prst="rect">
          <a:avLst/>
        </a:prstGeom>
        <a:solidFill>
          <a:srgbClr val="0070C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 AVEC CARTES</a:t>
          </a:r>
        </a:p>
      </xdr:txBody>
    </xdr:sp>
    <xdr:clientData/>
  </xdr:twoCellAnchor>
  <xdr:twoCellAnchor>
    <xdr:from>
      <xdr:col>5</xdr:col>
      <xdr:colOff>184785</xdr:colOff>
      <xdr:row>5</xdr:row>
      <xdr:rowOff>123824</xdr:rowOff>
    </xdr:from>
    <xdr:to>
      <xdr:col>6</xdr:col>
      <xdr:colOff>695325</xdr:colOff>
      <xdr:row>6</xdr:row>
      <xdr:rowOff>243839</xdr:rowOff>
    </xdr:to>
    <xdr:sp macro="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004810" y="1485899"/>
          <a:ext cx="2663190" cy="310515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</a:t>
          </a:r>
          <a:r>
            <a:rPr lang="fr-FR" sz="1100" b="1">
              <a:solidFill>
                <a:sysClr val="windowText" lastClr="000000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AVEC CARTE</a:t>
          </a:r>
        </a:p>
      </xdr:txBody>
    </xdr:sp>
    <xdr:clientData/>
  </xdr:twoCellAnchor>
  <xdr:twoCellAnchor>
    <xdr:from>
      <xdr:col>5</xdr:col>
      <xdr:colOff>114300</xdr:colOff>
      <xdr:row>16</xdr:row>
      <xdr:rowOff>106680</xdr:rowOff>
    </xdr:from>
    <xdr:to>
      <xdr:col>6</xdr:col>
      <xdr:colOff>640080</xdr:colOff>
      <xdr:row>18</xdr:row>
      <xdr:rowOff>103749</xdr:rowOff>
    </xdr:to>
    <xdr:sp macro="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176260" y="3672840"/>
          <a:ext cx="2743200" cy="362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38100</xdr:colOff>
      <xdr:row>6</xdr:row>
      <xdr:rowOff>0</xdr:rowOff>
    </xdr:from>
    <xdr:to>
      <xdr:col>4</xdr:col>
      <xdr:colOff>314325</xdr:colOff>
      <xdr:row>13</xdr:row>
      <xdr:rowOff>123825</xdr:rowOff>
    </xdr:to>
    <xdr:pic>
      <xdr:nvPicPr>
        <xdr:cNvPr id="17" name="Picture 5" descr="fanion departement petanque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29325" y="1562100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801475" y="1247775"/>
          <a:ext cx="7715250" cy="23812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6</xdr:col>
      <xdr:colOff>489857</xdr:colOff>
      <xdr:row>0</xdr:row>
      <xdr:rowOff>164541</xdr:rowOff>
    </xdr:from>
    <xdr:to>
      <xdr:col>8</xdr:col>
      <xdr:colOff>127593</xdr:colOff>
      <xdr:row>2</xdr:row>
      <xdr:rowOff>120579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850821" y="164541"/>
          <a:ext cx="1433879" cy="323431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8</xdr:col>
      <xdr:colOff>286796</xdr:colOff>
      <xdr:row>0</xdr:row>
      <xdr:rowOff>172707</xdr:rowOff>
    </xdr:from>
    <xdr:to>
      <xdr:col>11</xdr:col>
      <xdr:colOff>485670</xdr:colOff>
      <xdr:row>2</xdr:row>
      <xdr:rowOff>114092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43903" y="172707"/>
          <a:ext cx="1600410" cy="30877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11</xdr:col>
      <xdr:colOff>697105</xdr:colOff>
      <xdr:row>0</xdr:row>
      <xdr:rowOff>158053</xdr:rowOff>
    </xdr:from>
    <xdr:to>
      <xdr:col>13</xdr:col>
      <xdr:colOff>1186963</xdr:colOff>
      <xdr:row>2</xdr:row>
      <xdr:rowOff>99438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255748" y="158053"/>
          <a:ext cx="1469572" cy="308778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13</xdr:col>
      <xdr:colOff>1418283</xdr:colOff>
      <xdr:row>0</xdr:row>
      <xdr:rowOff>144445</xdr:rowOff>
    </xdr:from>
    <xdr:to>
      <xdr:col>15</xdr:col>
      <xdr:colOff>622787</xdr:colOff>
      <xdr:row>2</xdr:row>
      <xdr:rowOff>85830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956640" y="144445"/>
          <a:ext cx="1463290" cy="30877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41700</xdr:colOff>
      <xdr:row>1</xdr:row>
      <xdr:rowOff>7762</xdr:rowOff>
    </xdr:from>
    <xdr:to>
      <xdr:col>4</xdr:col>
      <xdr:colOff>1401535</xdr:colOff>
      <xdr:row>2</xdr:row>
      <xdr:rowOff>142233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1700" y="198262"/>
          <a:ext cx="1359835" cy="311364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1570264</xdr:colOff>
      <xdr:row>1</xdr:row>
      <xdr:rowOff>1</xdr:rowOff>
    </xdr:from>
    <xdr:to>
      <xdr:col>6</xdr:col>
      <xdr:colOff>283029</xdr:colOff>
      <xdr:row>2</xdr:row>
      <xdr:rowOff>152611</xdr:rowOff>
    </xdr:to>
    <xdr:sp macro="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570264" y="185058"/>
          <a:ext cx="2174422" cy="337667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 AVEC CARTE</a:t>
          </a:r>
        </a:p>
      </xdr:txBody>
    </xdr:sp>
    <xdr:clientData/>
  </xdr:twoCellAnchor>
  <xdr:twoCellAnchor editAs="oneCell">
    <xdr:from>
      <xdr:col>8</xdr:col>
      <xdr:colOff>299357</xdr:colOff>
      <xdr:row>5</xdr:row>
      <xdr:rowOff>231322</xdr:rowOff>
    </xdr:from>
    <xdr:to>
      <xdr:col>11</xdr:col>
      <xdr:colOff>240846</xdr:colOff>
      <xdr:row>12</xdr:row>
      <xdr:rowOff>119743</xdr:rowOff>
    </xdr:to>
    <xdr:pic>
      <xdr:nvPicPr>
        <xdr:cNvPr id="9" name="Picture 5" descr="fanion departement petanqu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456464" y="1279072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1214735" y="1979295"/>
          <a:ext cx="2929890" cy="3048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6</xdr:col>
      <xdr:colOff>489857</xdr:colOff>
      <xdr:row>0</xdr:row>
      <xdr:rowOff>164541</xdr:rowOff>
    </xdr:from>
    <xdr:to>
      <xdr:col>8</xdr:col>
      <xdr:colOff>127593</xdr:colOff>
      <xdr:row>2</xdr:row>
      <xdr:rowOff>120579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949337" y="164541"/>
          <a:ext cx="1489396" cy="321798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8</xdr:col>
      <xdr:colOff>286796</xdr:colOff>
      <xdr:row>0</xdr:row>
      <xdr:rowOff>172707</xdr:rowOff>
    </xdr:from>
    <xdr:to>
      <xdr:col>11</xdr:col>
      <xdr:colOff>485670</xdr:colOff>
      <xdr:row>2</xdr:row>
      <xdr:rowOff>114092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597936" y="172707"/>
          <a:ext cx="1639054" cy="3071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11</xdr:col>
      <xdr:colOff>697105</xdr:colOff>
      <xdr:row>0</xdr:row>
      <xdr:rowOff>158053</xdr:rowOff>
    </xdr:from>
    <xdr:to>
      <xdr:col>13</xdr:col>
      <xdr:colOff>1186963</xdr:colOff>
      <xdr:row>2</xdr:row>
      <xdr:rowOff>99438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48425" y="158053"/>
          <a:ext cx="1495698" cy="307145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13</xdr:col>
      <xdr:colOff>1418283</xdr:colOff>
      <xdr:row>0</xdr:row>
      <xdr:rowOff>144445</xdr:rowOff>
    </xdr:from>
    <xdr:to>
      <xdr:col>15</xdr:col>
      <xdr:colOff>622787</xdr:colOff>
      <xdr:row>2</xdr:row>
      <xdr:rowOff>85830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9175443" y="144445"/>
          <a:ext cx="1520984" cy="30714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41700</xdr:colOff>
      <xdr:row>1</xdr:row>
      <xdr:rowOff>7762</xdr:rowOff>
    </xdr:from>
    <xdr:to>
      <xdr:col>4</xdr:col>
      <xdr:colOff>1401535</xdr:colOff>
      <xdr:row>2</xdr:row>
      <xdr:rowOff>142233</xdr:rowOff>
    </xdr:to>
    <xdr:sp macro="" textlink="">
      <xdr:nvSpPr>
        <xdr:cNvPr id="7" name="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1700" y="190642"/>
          <a:ext cx="1359835" cy="317351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1592036</xdr:colOff>
      <xdr:row>1</xdr:row>
      <xdr:rowOff>1</xdr:rowOff>
    </xdr:from>
    <xdr:to>
      <xdr:col>6</xdr:col>
      <xdr:colOff>304801</xdr:colOff>
      <xdr:row>2</xdr:row>
      <xdr:rowOff>152611</xdr:rowOff>
    </xdr:to>
    <xdr:sp macro="" textlink="">
      <xdr:nvSpPr>
        <xdr:cNvPr id="8" name="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592036" y="182881"/>
          <a:ext cx="2172245" cy="335490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r>
            <a:rPr lang="fr-FR" sz="1100" b="1">
              <a:solidFill>
                <a:sysClr val="windowText" lastClr="000000"/>
              </a:solidFill>
            </a:rPr>
            <a:t>CARTE</a:t>
          </a:r>
        </a:p>
      </xdr:txBody>
    </xdr:sp>
    <xdr:clientData/>
  </xdr:twoCellAnchor>
  <xdr:twoCellAnchor editAs="oneCell">
    <xdr:from>
      <xdr:col>8</xdr:col>
      <xdr:colOff>585108</xdr:colOff>
      <xdr:row>5</xdr:row>
      <xdr:rowOff>13607</xdr:rowOff>
    </xdr:from>
    <xdr:to>
      <xdr:col>11</xdr:col>
      <xdr:colOff>526596</xdr:colOff>
      <xdr:row>11</xdr:row>
      <xdr:rowOff>24493</xdr:rowOff>
    </xdr:to>
    <xdr:pic>
      <xdr:nvPicPr>
        <xdr:cNvPr id="9" name="Picture 5" descr="fanion departement petanque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742215" y="1061357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8</xdr:row>
      <xdr:rowOff>179294</xdr:rowOff>
    </xdr:from>
    <xdr:to>
      <xdr:col>16</xdr:col>
      <xdr:colOff>1721224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102663" y="1882588"/>
          <a:ext cx="1578349" cy="387163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8</xdr:col>
      <xdr:colOff>93093</xdr:colOff>
      <xdr:row>0</xdr:row>
      <xdr:rowOff>187915</xdr:rowOff>
    </xdr:from>
    <xdr:to>
      <xdr:col>13</xdr:col>
      <xdr:colOff>103869</xdr:colOff>
      <xdr:row>2</xdr:row>
      <xdr:rowOff>129300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046093" y="187915"/>
          <a:ext cx="1534776" cy="31117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13</xdr:col>
      <xdr:colOff>222697</xdr:colOff>
      <xdr:row>1</xdr:row>
      <xdr:rowOff>5173</xdr:rowOff>
    </xdr:from>
    <xdr:to>
      <xdr:col>13</xdr:col>
      <xdr:colOff>1685926</xdr:colOff>
      <xdr:row>2</xdr:row>
      <xdr:rowOff>137058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699697" y="195673"/>
          <a:ext cx="1463229" cy="311179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13</xdr:col>
      <xdr:colOff>1785357</xdr:colOff>
      <xdr:row>0</xdr:row>
      <xdr:rowOff>184466</xdr:rowOff>
    </xdr:from>
    <xdr:to>
      <xdr:col>16</xdr:col>
      <xdr:colOff>11508</xdr:colOff>
      <xdr:row>2</xdr:row>
      <xdr:rowOff>125851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262357" y="184466"/>
          <a:ext cx="1464651" cy="3111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110379</xdr:colOff>
      <xdr:row>0</xdr:row>
      <xdr:rowOff>165286</xdr:rowOff>
    </xdr:from>
    <xdr:to>
      <xdr:col>5</xdr:col>
      <xdr:colOff>1720104</xdr:colOff>
      <xdr:row>2</xdr:row>
      <xdr:rowOff>127186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724026" y="165286"/>
          <a:ext cx="1609725" cy="331694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4</xdr:col>
      <xdr:colOff>94689</xdr:colOff>
      <xdr:row>0</xdr:row>
      <xdr:rowOff>159122</xdr:rowOff>
    </xdr:from>
    <xdr:to>
      <xdr:col>4</xdr:col>
      <xdr:colOff>1578348</xdr:colOff>
      <xdr:row>2</xdr:row>
      <xdr:rowOff>103093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94689" y="159122"/>
          <a:ext cx="1483659" cy="313765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132230</xdr:colOff>
      <xdr:row>0</xdr:row>
      <xdr:rowOff>181536</xdr:rowOff>
    </xdr:from>
    <xdr:to>
      <xdr:col>8</xdr:col>
      <xdr:colOff>15689</xdr:colOff>
      <xdr:row>2</xdr:row>
      <xdr:rowOff>136713</xdr:rowOff>
    </xdr:to>
    <xdr:sp macro="" textlink="">
      <xdr:nvSpPr>
        <xdr:cNvPr id="10" name="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493995" y="181536"/>
          <a:ext cx="1474694" cy="324971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 AVEC CARTE</a:t>
          </a:r>
        </a:p>
      </xdr:txBody>
    </xdr:sp>
    <xdr:clientData/>
  </xdr:twoCellAnchor>
  <xdr:twoCellAnchor editAs="oneCell">
    <xdr:from>
      <xdr:col>8</xdr:col>
      <xdr:colOff>156883</xdr:colOff>
      <xdr:row>5</xdr:row>
      <xdr:rowOff>11206</xdr:rowOff>
    </xdr:from>
    <xdr:to>
      <xdr:col>11</xdr:col>
      <xdr:colOff>592232</xdr:colOff>
      <xdr:row>10</xdr:row>
      <xdr:rowOff>391085</xdr:rowOff>
    </xdr:to>
    <xdr:pic>
      <xdr:nvPicPr>
        <xdr:cNvPr id="9" name="Picture 5" descr="fanion departement petanqu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109883" y="1064559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12</xdr:row>
      <xdr:rowOff>89647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6312963" y="1283634"/>
          <a:ext cx="4055409" cy="834278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12</xdr:col>
      <xdr:colOff>403350</xdr:colOff>
      <xdr:row>1</xdr:row>
      <xdr:rowOff>23580</xdr:rowOff>
    </xdr:from>
    <xdr:to>
      <xdr:col>13</xdr:col>
      <xdr:colOff>980516</xdr:colOff>
      <xdr:row>2</xdr:row>
      <xdr:rowOff>172890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315779" y="200473"/>
          <a:ext cx="1543273" cy="326203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13</xdr:col>
      <xdr:colOff>1198231</xdr:colOff>
      <xdr:row>1</xdr:row>
      <xdr:rowOff>25984</xdr:rowOff>
    </xdr:from>
    <xdr:to>
      <xdr:col>15</xdr:col>
      <xdr:colOff>488258</xdr:colOff>
      <xdr:row>2</xdr:row>
      <xdr:rowOff>164088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9076767" y="202877"/>
          <a:ext cx="1548812" cy="31499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156882</xdr:colOff>
      <xdr:row>1</xdr:row>
      <xdr:rowOff>11205</xdr:rowOff>
    </xdr:from>
    <xdr:to>
      <xdr:col>5</xdr:col>
      <xdr:colOff>78440</xdr:colOff>
      <xdr:row>2</xdr:row>
      <xdr:rowOff>145676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5199529" y="201705"/>
          <a:ext cx="1535205" cy="324971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528277</xdr:colOff>
      <xdr:row>1</xdr:row>
      <xdr:rowOff>18866</xdr:rowOff>
    </xdr:from>
    <xdr:to>
      <xdr:col>12</xdr:col>
      <xdr:colOff>161291</xdr:colOff>
      <xdr:row>2</xdr:row>
      <xdr:rowOff>165404</xdr:rowOff>
    </xdr:to>
    <xdr:sp macro="" textlink="">
      <xdr:nvSpPr>
        <xdr:cNvPr id="8" name="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5494884" y="195759"/>
          <a:ext cx="1578836" cy="323431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5</xdr:col>
      <xdr:colOff>300878</xdr:colOff>
      <xdr:row>1</xdr:row>
      <xdr:rowOff>19610</xdr:rowOff>
    </xdr:from>
    <xdr:to>
      <xdr:col>6</xdr:col>
      <xdr:colOff>162485</xdr:colOff>
      <xdr:row>2</xdr:row>
      <xdr:rowOff>172010</xdr:rowOff>
    </xdr:to>
    <xdr:sp macro="" textlink="">
      <xdr:nvSpPr>
        <xdr:cNvPr id="9" name="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6957172" y="210110"/>
          <a:ext cx="1609725" cy="342900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6</xdr:col>
      <xdr:colOff>332014</xdr:colOff>
      <xdr:row>1</xdr:row>
      <xdr:rowOff>10887</xdr:rowOff>
    </xdr:from>
    <xdr:to>
      <xdr:col>8</xdr:col>
      <xdr:colOff>332014</xdr:colOff>
      <xdr:row>3</xdr:row>
      <xdr:rowOff>1</xdr:rowOff>
    </xdr:to>
    <xdr:sp macro="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3692978" y="187780"/>
          <a:ext cx="1605643" cy="342900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 AVEC CARTE</a:t>
          </a:r>
        </a:p>
      </xdr:txBody>
    </xdr:sp>
    <xdr:clientData/>
  </xdr:twoCellAnchor>
  <xdr:twoCellAnchor editAs="oneCell">
    <xdr:from>
      <xdr:col>8</xdr:col>
      <xdr:colOff>299357</xdr:colOff>
      <xdr:row>5</xdr:row>
      <xdr:rowOff>68035</xdr:rowOff>
    </xdr:from>
    <xdr:to>
      <xdr:col>11</xdr:col>
      <xdr:colOff>662668</xdr:colOff>
      <xdr:row>11</xdr:row>
      <xdr:rowOff>201385</xdr:rowOff>
    </xdr:to>
    <xdr:pic>
      <xdr:nvPicPr>
        <xdr:cNvPr id="10" name="Picture 5" descr="fanion departement petanque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265964" y="1115785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6725900" y="1285875"/>
          <a:ext cx="4048125" cy="3048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11</xdr:col>
      <xdr:colOff>816428</xdr:colOff>
      <xdr:row>0</xdr:row>
      <xdr:rowOff>149575</xdr:rowOff>
    </xdr:from>
    <xdr:to>
      <xdr:col>13</xdr:col>
      <xdr:colOff>808159</xdr:colOff>
      <xdr:row>2</xdr:row>
      <xdr:rowOff>90960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994071" y="149575"/>
          <a:ext cx="1828695" cy="29517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</a:t>
          </a:r>
        </a:p>
      </xdr:txBody>
    </xdr:sp>
    <xdr:clientData/>
  </xdr:twoCellAnchor>
  <xdr:twoCellAnchor>
    <xdr:from>
      <xdr:col>13</xdr:col>
      <xdr:colOff>1032782</xdr:colOff>
      <xdr:row>0</xdr:row>
      <xdr:rowOff>153970</xdr:rowOff>
    </xdr:from>
    <xdr:to>
      <xdr:col>15</xdr:col>
      <xdr:colOff>387803</xdr:colOff>
      <xdr:row>2</xdr:row>
      <xdr:rowOff>95355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9047389" y="153970"/>
          <a:ext cx="1613807" cy="29517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71157</xdr:colOff>
      <xdr:row>0</xdr:row>
      <xdr:rowOff>125505</xdr:rowOff>
    </xdr:from>
    <xdr:to>
      <xdr:col>4</xdr:col>
      <xdr:colOff>1602440</xdr:colOff>
      <xdr:row>2</xdr:row>
      <xdr:rowOff>69476</xdr:rowOff>
    </xdr:to>
    <xdr:sp macro="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71157" y="125505"/>
          <a:ext cx="1531283" cy="324971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261577</xdr:colOff>
      <xdr:row>0</xdr:row>
      <xdr:rowOff>133166</xdr:rowOff>
    </xdr:from>
    <xdr:to>
      <xdr:col>11</xdr:col>
      <xdr:colOff>629377</xdr:colOff>
      <xdr:row>2</xdr:row>
      <xdr:rowOff>89204</xdr:rowOff>
    </xdr:to>
    <xdr:sp macro="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5228184" y="133166"/>
          <a:ext cx="1578836" cy="309824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</a:t>
          </a:r>
        </a:p>
      </xdr:txBody>
    </xdr:sp>
    <xdr:clientData/>
  </xdr:twoCellAnchor>
  <xdr:twoCellAnchor>
    <xdr:from>
      <xdr:col>5</xdr:col>
      <xdr:colOff>119903</xdr:colOff>
      <xdr:row>0</xdr:row>
      <xdr:rowOff>114860</xdr:rowOff>
    </xdr:from>
    <xdr:to>
      <xdr:col>5</xdr:col>
      <xdr:colOff>1734110</xdr:colOff>
      <xdr:row>2</xdr:row>
      <xdr:rowOff>76760</xdr:rowOff>
    </xdr:to>
    <xdr:sp macro="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1729628" y="114860"/>
          <a:ext cx="1614207" cy="342900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6</xdr:col>
      <xdr:colOff>146958</xdr:colOff>
      <xdr:row>0</xdr:row>
      <xdr:rowOff>133350</xdr:rowOff>
    </xdr:from>
    <xdr:to>
      <xdr:col>8</xdr:col>
      <xdr:colOff>114300</xdr:colOff>
      <xdr:row>2</xdr:row>
      <xdr:rowOff>100694</xdr:rowOff>
    </xdr:to>
    <xdr:sp macro="" textlink="">
      <xdr:nvSpPr>
        <xdr:cNvPr id="12" name="Rectangl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507922" y="133350"/>
          <a:ext cx="1572985" cy="321130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</a:t>
          </a:r>
          <a:r>
            <a:rPr lang="fr-FR" sz="1100" b="1">
              <a:solidFill>
                <a:sysClr val="windowText" lastClr="000000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AVEC CARTE</a:t>
          </a:r>
        </a:p>
      </xdr:txBody>
    </xdr:sp>
    <xdr:clientData/>
  </xdr:twoCellAnchor>
  <xdr:twoCellAnchor editAs="oneCell">
    <xdr:from>
      <xdr:col>9</xdr:col>
      <xdr:colOff>0</xdr:colOff>
      <xdr:row>5</xdr:row>
      <xdr:rowOff>13607</xdr:rowOff>
    </xdr:from>
    <xdr:to>
      <xdr:col>11</xdr:col>
      <xdr:colOff>594631</xdr:colOff>
      <xdr:row>11</xdr:row>
      <xdr:rowOff>146957</xdr:rowOff>
    </xdr:to>
    <xdr:pic>
      <xdr:nvPicPr>
        <xdr:cNvPr id="11" name="Picture 5" descr="fanion departement petanque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429250" y="1061357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45721</xdr:rowOff>
    </xdr:from>
    <xdr:to>
      <xdr:col>8</xdr:col>
      <xdr:colOff>693420</xdr:colOff>
      <xdr:row>3</xdr:row>
      <xdr:rowOff>175261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040880" y="228601"/>
          <a:ext cx="1219200" cy="495300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5</xdr:col>
      <xdr:colOff>525780</xdr:colOff>
      <xdr:row>1</xdr:row>
      <xdr:rowOff>45720</xdr:rowOff>
    </xdr:from>
    <xdr:to>
      <xdr:col>7</xdr:col>
      <xdr:colOff>220980</xdr:colOff>
      <xdr:row>3</xdr:row>
      <xdr:rowOff>167640</xdr:rowOff>
    </xdr:to>
    <xdr:sp macro="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5836920" y="228600"/>
          <a:ext cx="1120140" cy="487680"/>
        </a:xfrm>
        <a:prstGeom prst="rect">
          <a:avLst/>
        </a:prstGeom>
        <a:solidFill>
          <a:srgbClr val="7030A0"/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1</xdr:col>
      <xdr:colOff>76201</xdr:colOff>
      <xdr:row>1</xdr:row>
      <xdr:rowOff>66675</xdr:rowOff>
    </xdr:from>
    <xdr:to>
      <xdr:col>1</xdr:col>
      <xdr:colOff>1082041</xdr:colOff>
      <xdr:row>3</xdr:row>
      <xdr:rowOff>164726</xdr:rowOff>
    </xdr:to>
    <xdr:sp macro="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67641" y="249555"/>
          <a:ext cx="1005840" cy="463811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815340</xdr:colOff>
      <xdr:row>1</xdr:row>
      <xdr:rowOff>57150</xdr:rowOff>
    </xdr:from>
    <xdr:to>
      <xdr:col>5</xdr:col>
      <xdr:colOff>434340</xdr:colOff>
      <xdr:row>3</xdr:row>
      <xdr:rowOff>177195</xdr:rowOff>
    </xdr:to>
    <xdr:sp macro="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4411980" y="240030"/>
          <a:ext cx="1333500" cy="48580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1</xdr:col>
      <xdr:colOff>1203960</xdr:colOff>
      <xdr:row>1</xdr:row>
      <xdr:rowOff>66674</xdr:rowOff>
    </xdr:from>
    <xdr:to>
      <xdr:col>3</xdr:col>
      <xdr:colOff>182879</xdr:colOff>
      <xdr:row>3</xdr:row>
      <xdr:rowOff>172009</xdr:rowOff>
    </xdr:to>
    <xdr:sp macro="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1295400" y="249554"/>
          <a:ext cx="1478279" cy="471095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3</xdr:col>
      <xdr:colOff>289560</xdr:colOff>
      <xdr:row>1</xdr:row>
      <xdr:rowOff>53340</xdr:rowOff>
    </xdr:from>
    <xdr:to>
      <xdr:col>4</xdr:col>
      <xdr:colOff>754380</xdr:colOff>
      <xdr:row>3</xdr:row>
      <xdr:rowOff>160020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880360" y="236220"/>
          <a:ext cx="1470660" cy="472440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AVEC CARTE</a:t>
          </a: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361950</xdr:colOff>
      <xdr:row>10</xdr:row>
      <xdr:rowOff>142875</xdr:rowOff>
    </xdr:to>
    <xdr:pic>
      <xdr:nvPicPr>
        <xdr:cNvPr id="10" name="Picture 5" descr="fanion departement petanque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14600" y="800100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4</xdr:row>
      <xdr:rowOff>104775</xdr:rowOff>
    </xdr:from>
    <xdr:to>
      <xdr:col>8</xdr:col>
      <xdr:colOff>428625</xdr:colOff>
      <xdr:row>11</xdr:row>
      <xdr:rowOff>9525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3914775" y="904875"/>
          <a:ext cx="3876675" cy="16573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Merci d'expédier</a:t>
          </a:r>
          <a:r>
            <a:rPr lang="fr-FR" sz="1200" b="1" baseline="0"/>
            <a:t>  les documents et règlements des licences à l'adresse suivante durant la crise sanitaire : </a:t>
          </a:r>
        </a:p>
        <a:p>
          <a:pPr algn="ctr"/>
          <a:endParaRPr lang="fr-FR" sz="1200" b="1" baseline="0"/>
        </a:p>
        <a:p>
          <a:pPr algn="ctr"/>
          <a:r>
            <a:rPr lang="fr-FR" sz="1200" b="1" baseline="0"/>
            <a:t>Comité du Finistère - FFPJP</a:t>
          </a:r>
        </a:p>
        <a:p>
          <a:pPr algn="ctr"/>
          <a:r>
            <a:rPr lang="fr-FR" sz="1200" b="1" baseline="0"/>
            <a:t>Chez Lucien L'HARIDON</a:t>
          </a:r>
        </a:p>
        <a:p>
          <a:pPr algn="ctr"/>
          <a:r>
            <a:rPr lang="fr-FR" sz="1200" b="1" baseline="0"/>
            <a:t>111, Sainte Marguerite</a:t>
          </a:r>
        </a:p>
        <a:p>
          <a:pPr algn="ctr"/>
          <a:r>
            <a:rPr lang="fr-FR" sz="1200" b="1" baseline="0"/>
            <a:t>29870 LANDEDA</a:t>
          </a:r>
          <a:endParaRPr lang="fr-FR" sz="1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16:D76" totalsRowShown="0" dataDxfId="103" tableBorderDxfId="102" headerRowCellStyle="Normal 2" dataCellStyle="Normal 2">
  <autoFilter ref="A16:D76" xr:uid="{00000000-0009-0000-0100-000002000000}"/>
  <tableColumns count="4">
    <tableColumn id="1" xr3:uid="{00000000-0010-0000-0000-000001000000}" name="nbre de licence" dataDxfId="101" dataCellStyle="Normal 2">
      <calculatedColumnFormula>+IF(E17&lt;&gt;"",1,"")</calculatedColumnFormula>
    </tableColumn>
    <tableColumn id="2" xr3:uid="{00000000-0010-0000-0000-000002000000}" name="catégorie" dataDxfId="100" dataCellStyle="Normal 2">
      <calculatedColumnFormula>+IF(A17=1,IF(YEAR(G17)&gt;Parametre!$M$4,"licence jeune","licence senior"),"")</calculatedColumnFormula>
    </tableColumn>
    <tableColumn id="3" xr3:uid="{00000000-0010-0000-0000-000003000000}" name="renouvellement" dataDxfId="99" dataCellStyle="Normal 2">
      <calculatedColumnFormula>+IF(A17=1,IF(OR(K17&lt;&gt;29,M17&lt;&gt;$J$5),$F$10,"RENOUVELLEMENTS SANS CARTE"),"")</calculatedColumnFormula>
    </tableColumn>
    <tableColumn id="4" xr3:uid="{00000000-0010-0000-0000-000004000000}" name="OK" dataDxfId="98" dataCellStyle="Normal 2">
      <calculatedColumnFormula>+IF(OR(C17=$F$10,C17=""),"","erreur")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16:D76" headerRowDxfId="89" dataDxfId="88" tableBorderDxfId="87" headerRowCellStyle="Normal 2" dataCellStyle="Normal 2">
  <autoFilter ref="A16:D76" xr:uid="{00000000-0009-0000-0100-000003000000}"/>
  <tableColumns count="4">
    <tableColumn id="1" xr3:uid="{00000000-0010-0000-0100-000001000000}" name="nbre de licence" totalsRowLabel="Total" dataDxfId="86" totalsRowDxfId="85" dataCellStyle="Normal 2">
      <calculatedColumnFormula>+IF(E17&lt;&gt;"",1,"")</calculatedColumnFormula>
    </tableColumn>
    <tableColumn id="2" xr3:uid="{00000000-0010-0000-0100-000002000000}" name="catégorie" dataDxfId="84" totalsRowDxfId="83" dataCellStyle="Normal 2">
      <calculatedColumnFormula>+IF(A17=1,IF(YEAR(G17)&gt;Parametre!$M$4,"licence jeune","licence senior"),"")</calculatedColumnFormula>
    </tableColumn>
    <tableColumn id="3" xr3:uid="{00000000-0010-0000-0100-000003000000}" name="renouvellement" dataDxfId="82" totalsRowDxfId="81" dataCellStyle="Normal 2">
      <calculatedColumnFormula>+IF(A17=1,IF(OR(K17&lt;&gt;29,M17&lt;&gt;$J$5),$F$10,"RENOUVELLEMENTS AVEC CARTE"),"")</calculatedColumnFormula>
    </tableColumn>
    <tableColumn id="4" xr3:uid="{00000000-0010-0000-0100-000004000000}" name="OK" totalsRowFunction="count" dataDxfId="80" totalsRowDxfId="79" dataCellStyle="Normal 2">
      <calculatedColumnFormula>+IF(OR(C17=$F$10,C17=""),"","erreur")</calculatedColumnFormula>
    </tableColumn>
  </tableColumns>
  <tableStyleInfo name="TableStyleLight9" showFirstColumn="0" showLastColumn="0" showRowStripes="1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35" displayName="Tableau35" ref="A16:D76" totalsRowShown="0" headerRowDxfId="53" dataDxfId="52" tableBorderDxfId="51" headerRowCellStyle="Normal 2" dataCellStyle="Normal 2">
  <autoFilter ref="A16:D76" xr:uid="{00000000-0009-0000-0100-000004000000}"/>
  <tableColumns count="4">
    <tableColumn id="1" xr3:uid="{00000000-0010-0000-0200-000001000000}" name="nbre de licence" dataDxfId="50" dataCellStyle="Normal 2">
      <calculatedColumnFormula>+IF(E17&lt;&gt;"",1,"")</calculatedColumnFormula>
    </tableColumn>
    <tableColumn id="2" xr3:uid="{00000000-0010-0000-0200-000002000000}" name="catégorie" dataDxfId="49" dataCellStyle="Normal 2">
      <calculatedColumnFormula>+IF(A17=1,IF(YEAR(G17)&gt;Parametre!$M$4,"licence jeune","licence senior"),"")</calculatedColumnFormula>
    </tableColumn>
    <tableColumn id="3" xr3:uid="{00000000-0010-0000-0200-000003000000}" name=" renouvellement " dataDxfId="48" dataCellStyle="Normal 2">
      <calculatedColumnFormula>+IF(A17=1,IF(OR(K17&lt;&gt;29,M17&lt;&gt;$J$5),$F$10,"renouvellement"),"")</calculatedColumnFormula>
    </tableColumn>
    <tableColumn id="4" xr3:uid="{00000000-0010-0000-0200-000004000000}" name="OK" dataDxfId="47" dataCellStyle="Normal 2">
      <calculatedColumnFormula>+IF(OR(C17=$F$10,C17=""),"","erreur")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au36" displayName="Tableau36" ref="A16:D76" totalsRowShown="0" headerRowDxfId="35" dataDxfId="34" tableBorderDxfId="33" headerRowCellStyle="Normal 2" dataCellStyle="Normal 2">
  <autoFilter ref="A16:D76" xr:uid="{00000000-0009-0000-0100-000005000000}"/>
  <tableColumns count="4">
    <tableColumn id="1" xr3:uid="{00000000-0010-0000-0300-000001000000}" name="nbre de licence" dataDxfId="32" dataCellStyle="Normal 2">
      <calculatedColumnFormula>+IF(E17&lt;&gt;"",1,"")</calculatedColumnFormula>
    </tableColumn>
    <tableColumn id="2" xr3:uid="{00000000-0010-0000-0300-000002000000}" name="catégorie" dataDxfId="31" dataCellStyle="Normal 2">
      <calculatedColumnFormula>+IF(A17=1,IF(YEAR(G17)&gt;Parametre!$M$4,"licence jeune","licence senior"),"")</calculatedColumnFormula>
    </tableColumn>
    <tableColumn id="3" xr3:uid="{00000000-0010-0000-0300-000003000000}" name="Mutation / renouvellement / nouvelle" dataDxfId="30" dataCellStyle="Normal 2">
      <calculatedColumnFormula>+IF(A17=1,IF(OR(K17&lt;&gt;29,M17&lt;&gt;$J$5),$F$10,"renouvellement"),"")</calculatedColumnFormula>
    </tableColumn>
    <tableColumn id="4" xr3:uid="{00000000-0010-0000-0300-000004000000}" name="OK" dataDxfId="29" dataCellStyle="Normal 2">
      <calculatedColumnFormula>+IF(OR(C17=$F$10,C17=""),"","erreur")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au7" displayName="Tableau7" ref="A16:D36" totalsRowShown="0" headerRowDxfId="23" dataDxfId="22" tableBorderDxfId="21" headerRowCellStyle="Normal 2" dataCellStyle="Normal 2">
  <autoFilter ref="A16:D36" xr:uid="{00000000-0009-0000-0100-000007000000}"/>
  <tableColumns count="4">
    <tableColumn id="1" xr3:uid="{00000000-0010-0000-0400-000001000000}" name="nbre de licence" dataDxfId="20" dataCellStyle="Normal 2">
      <calculatedColumnFormula>+IF(E17&lt;&gt;"",1,"")</calculatedColumnFormula>
    </tableColumn>
    <tableColumn id="2" xr3:uid="{00000000-0010-0000-0400-000002000000}" name="catégorie" dataDxfId="19" dataCellStyle="Normal 2">
      <calculatedColumnFormula>+IF(A17=1,IF(YEAR(G17)&gt;Parametre!$M$4,"licence jeune","licence senior"),"")</calculatedColumnFormula>
    </tableColumn>
    <tableColumn id="3" xr3:uid="{00000000-0010-0000-0400-000003000000}" name="Mutation / renouvellement / nouvelle" dataDxfId="18" dataCellStyle="Normal 2">
      <calculatedColumnFormula>+IF(A17=1,IF(OR(K17&lt;&gt;29,M17&lt;&gt;$J$5),$F$10,"renouvellement"),"")</calculatedColumnFormula>
    </tableColumn>
    <tableColumn id="4" xr3:uid="{00000000-0010-0000-0400-000004000000}" name="OK" dataDxfId="17" dataCellStyle="Normal 2">
      <calculatedColumnFormula>+IF(OR(C17=$F$10,C17=""),"","erreur")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au1" displayName="Tableau1" ref="B22:H38" totalsRowCount="1" headerRowDxfId="16" dataDxfId="15" totalsRowDxfId="14">
  <autoFilter ref="B22:H37" xr:uid="{00000000-0009-0000-0100-000001000000}"/>
  <tableColumns count="7">
    <tableColumn id="1" xr3:uid="{00000000-0010-0000-0500-000001000000}" name="Date" dataDxfId="13" totalsRowDxfId="12"/>
    <tableColumn id="2" xr3:uid="{00000000-0010-0000-0500-000002000000}" name="Type " dataDxfId="11" totalsRowDxfId="10"/>
    <tableColumn id="3" xr3:uid="{00000000-0010-0000-0500-000003000000}" name="N° de facture" dataDxfId="9" totalsRowDxfId="8"/>
    <tableColumn id="4" xr3:uid="{00000000-0010-0000-0500-000004000000}" name="." dataDxfId="7" totalsRowDxfId="6"/>
    <tableColumn id="5" xr3:uid="{00000000-0010-0000-0500-000005000000}" name="nombre" dataDxfId="5" totalsRowDxfId="4">
      <calculatedColumnFormula>+SUMIF('Renouvellements sans carte'!$B$17:$B$76,Tableau1[[#This Row],[N° de facture]],'Renouvellements sans carte'!$A$17:$A$76)</calculatedColumnFormula>
    </tableColumn>
    <tableColumn id="6" xr3:uid="{00000000-0010-0000-0500-000006000000}" name="Prix unitaire" totalsRowLabel=" Total " dataDxfId="3" totalsRowDxfId="2">
      <calculatedColumnFormula>+pxlicencejeune</calculatedColumnFormula>
    </tableColumn>
    <tableColumn id="7" xr3:uid="{00000000-0010-0000-0500-000007000000}" name="montant" totalsRowFunction="sum" dataDxfId="1" totalsRowDxfId="0">
      <calculatedColumnFormula>+Tableau1[[#This Row],[Prix unitaire]]*Tableau1[[#This Row],[nombre]]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71"/>
  <sheetViews>
    <sheetView topLeftCell="A48" workbookViewId="0">
      <selection activeCell="B74" sqref="B74"/>
    </sheetView>
  </sheetViews>
  <sheetFormatPr baseColWidth="10" defaultRowHeight="15" x14ac:dyDescent="0.25"/>
  <cols>
    <col min="2" max="2" width="34.5703125" bestFit="1" customWidth="1"/>
    <col min="3" max="3" width="30" bestFit="1" customWidth="1"/>
    <col min="4" max="4" width="47" bestFit="1" customWidth="1"/>
    <col min="5" max="5" width="6" bestFit="1" customWidth="1"/>
    <col min="6" max="6" width="23" bestFit="1" customWidth="1"/>
    <col min="11" max="11" width="11.5703125" customWidth="1"/>
    <col min="12" max="12" width="19.85546875" customWidth="1"/>
    <col min="13" max="16" width="11.5703125" customWidth="1"/>
  </cols>
  <sheetData>
    <row r="1" spans="1:15" x14ac:dyDescent="0.25">
      <c r="A1" t="s">
        <v>0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129</v>
      </c>
      <c r="L1" t="s">
        <v>182</v>
      </c>
    </row>
    <row r="2" spans="1:15" x14ac:dyDescent="0.25">
      <c r="A2" t="s">
        <v>153</v>
      </c>
      <c r="B2" t="s">
        <v>154</v>
      </c>
      <c r="C2" t="s">
        <v>154</v>
      </c>
      <c r="D2" t="s">
        <v>154</v>
      </c>
      <c r="E2" t="s">
        <v>154</v>
      </c>
      <c r="F2" t="s">
        <v>154</v>
      </c>
      <c r="G2" t="s">
        <v>154</v>
      </c>
    </row>
    <row r="3" spans="1:15" ht="15.75" thickBot="1" x14ac:dyDescent="0.3">
      <c r="A3" t="s">
        <v>148</v>
      </c>
      <c r="B3" t="s">
        <v>57</v>
      </c>
      <c r="C3" t="s">
        <v>258</v>
      </c>
      <c r="D3" t="s">
        <v>118</v>
      </c>
      <c r="E3">
        <v>29770</v>
      </c>
      <c r="F3" t="s">
        <v>119</v>
      </c>
      <c r="G3">
        <v>202</v>
      </c>
      <c r="L3" t="s">
        <v>183</v>
      </c>
    </row>
    <row r="4" spans="1:15" x14ac:dyDescent="0.25">
      <c r="A4" t="s">
        <v>289</v>
      </c>
      <c r="B4" t="s">
        <v>61</v>
      </c>
      <c r="C4" t="s">
        <v>122</v>
      </c>
      <c r="D4" s="161" t="s">
        <v>225</v>
      </c>
      <c r="E4">
        <v>29430</v>
      </c>
      <c r="F4" t="s">
        <v>123</v>
      </c>
      <c r="G4">
        <v>211</v>
      </c>
      <c r="L4" s="239" t="s">
        <v>174</v>
      </c>
      <c r="M4" s="240">
        <v>2005</v>
      </c>
      <c r="N4" s="255" t="s">
        <v>175</v>
      </c>
      <c r="O4" s="256"/>
    </row>
    <row r="5" spans="1:15" x14ac:dyDescent="0.25">
      <c r="A5" t="s">
        <v>106</v>
      </c>
      <c r="B5" t="s">
        <v>386</v>
      </c>
      <c r="C5" t="s">
        <v>383</v>
      </c>
      <c r="D5" s="161" t="s">
        <v>384</v>
      </c>
      <c r="E5">
        <v>56530</v>
      </c>
      <c r="F5" t="s">
        <v>385</v>
      </c>
      <c r="G5">
        <v>139</v>
      </c>
      <c r="L5" s="241" t="s">
        <v>176</v>
      </c>
      <c r="M5" s="242">
        <v>1963</v>
      </c>
      <c r="N5" s="257" t="s">
        <v>175</v>
      </c>
      <c r="O5" s="258"/>
    </row>
    <row r="6" spans="1:15" x14ac:dyDescent="0.25">
      <c r="A6" t="s">
        <v>86</v>
      </c>
      <c r="B6" t="s">
        <v>18</v>
      </c>
      <c r="C6" s="161" t="s">
        <v>374</v>
      </c>
      <c r="D6" s="161" t="s">
        <v>375</v>
      </c>
      <c r="E6">
        <v>29950</v>
      </c>
      <c r="F6" t="s">
        <v>86</v>
      </c>
      <c r="G6">
        <v>45</v>
      </c>
      <c r="L6" s="241" t="s">
        <v>177</v>
      </c>
      <c r="M6" s="242">
        <v>2006</v>
      </c>
      <c r="N6" s="243">
        <v>2007</v>
      </c>
      <c r="O6" s="244">
        <v>2008</v>
      </c>
    </row>
    <row r="7" spans="1:15" x14ac:dyDescent="0.25">
      <c r="A7" t="s">
        <v>128</v>
      </c>
      <c r="B7" t="s">
        <v>127</v>
      </c>
      <c r="C7" t="s">
        <v>379</v>
      </c>
      <c r="D7" s="161" t="s">
        <v>380</v>
      </c>
      <c r="E7">
        <v>29200</v>
      </c>
      <c r="F7" t="s">
        <v>74</v>
      </c>
      <c r="G7">
        <v>224</v>
      </c>
      <c r="L7" s="241" t="s">
        <v>178</v>
      </c>
      <c r="M7" s="242">
        <v>2009</v>
      </c>
      <c r="N7" s="243">
        <v>2010</v>
      </c>
      <c r="O7" s="245">
        <v>2011</v>
      </c>
    </row>
    <row r="8" spans="1:15" x14ac:dyDescent="0.25">
      <c r="A8" t="s">
        <v>334</v>
      </c>
      <c r="B8" t="s">
        <v>335</v>
      </c>
      <c r="C8" t="s">
        <v>371</v>
      </c>
      <c r="D8" s="161" t="s">
        <v>372</v>
      </c>
      <c r="E8">
        <v>29270</v>
      </c>
      <c r="F8" t="s">
        <v>373</v>
      </c>
      <c r="G8">
        <v>230</v>
      </c>
      <c r="L8" s="241" t="s">
        <v>179</v>
      </c>
      <c r="M8" s="242">
        <v>2012</v>
      </c>
      <c r="N8" s="243">
        <v>2013</v>
      </c>
      <c r="O8" s="245">
        <v>2014</v>
      </c>
    </row>
    <row r="9" spans="1:15" ht="15.75" thickBot="1" x14ac:dyDescent="0.3">
      <c r="A9" t="s">
        <v>260</v>
      </c>
      <c r="B9" t="s">
        <v>53</v>
      </c>
      <c r="C9" t="s">
        <v>298</v>
      </c>
      <c r="D9" s="161" t="s">
        <v>299</v>
      </c>
      <c r="E9">
        <v>29690</v>
      </c>
      <c r="F9" t="s">
        <v>300</v>
      </c>
      <c r="G9">
        <v>196</v>
      </c>
      <c r="L9" s="246" t="s">
        <v>180</v>
      </c>
      <c r="M9" s="247">
        <f>+O8+1</f>
        <v>2015</v>
      </c>
      <c r="N9" s="248" t="s">
        <v>181</v>
      </c>
      <c r="O9" s="249"/>
    </row>
    <row r="10" spans="1:15" x14ac:dyDescent="0.25">
      <c r="A10" t="s">
        <v>98</v>
      </c>
      <c r="B10" t="s">
        <v>28</v>
      </c>
      <c r="C10" t="s">
        <v>396</v>
      </c>
      <c r="D10" s="161" t="s">
        <v>397</v>
      </c>
      <c r="E10">
        <v>29150</v>
      </c>
      <c r="F10" t="s">
        <v>98</v>
      </c>
      <c r="G10">
        <v>87</v>
      </c>
      <c r="L10" s="234"/>
      <c r="M10" s="250"/>
      <c r="N10" s="250"/>
      <c r="O10" s="250"/>
    </row>
    <row r="11" spans="1:15" x14ac:dyDescent="0.25">
      <c r="A11" t="s">
        <v>254</v>
      </c>
      <c r="B11" t="s">
        <v>40</v>
      </c>
      <c r="C11" t="s">
        <v>398</v>
      </c>
      <c r="D11" s="161" t="s">
        <v>399</v>
      </c>
      <c r="E11">
        <v>29520</v>
      </c>
      <c r="F11" t="s">
        <v>348</v>
      </c>
      <c r="G11">
        <v>148</v>
      </c>
      <c r="L11" s="234"/>
      <c r="M11" s="250"/>
      <c r="N11" s="250"/>
      <c r="O11" s="250"/>
    </row>
    <row r="12" spans="1:15" x14ac:dyDescent="0.25">
      <c r="A12" t="s">
        <v>132</v>
      </c>
      <c r="B12" t="s">
        <v>15</v>
      </c>
      <c r="C12" t="s">
        <v>387</v>
      </c>
      <c r="D12" s="161" t="s">
        <v>388</v>
      </c>
      <c r="E12">
        <v>29233</v>
      </c>
      <c r="F12" t="s">
        <v>132</v>
      </c>
      <c r="G12">
        <v>20</v>
      </c>
      <c r="L12" s="234" t="s">
        <v>184</v>
      </c>
      <c r="M12" t="s">
        <v>282</v>
      </c>
      <c r="N12" t="s">
        <v>283</v>
      </c>
      <c r="O12" s="251">
        <v>5</v>
      </c>
    </row>
    <row r="13" spans="1:15" x14ac:dyDescent="0.25">
      <c r="A13" t="s">
        <v>288</v>
      </c>
      <c r="B13" t="s">
        <v>56</v>
      </c>
      <c r="C13" t="s">
        <v>117</v>
      </c>
      <c r="D13" s="161" t="s">
        <v>232</v>
      </c>
      <c r="E13">
        <v>29200</v>
      </c>
      <c r="F13" t="s">
        <v>74</v>
      </c>
      <c r="G13">
        <v>201</v>
      </c>
      <c r="L13" s="234" t="s">
        <v>261</v>
      </c>
      <c r="M13" s="193">
        <v>31</v>
      </c>
      <c r="N13" s="193">
        <v>36</v>
      </c>
    </row>
    <row r="14" spans="1:15" x14ac:dyDescent="0.25">
      <c r="A14" t="s">
        <v>238</v>
      </c>
      <c r="B14" t="s">
        <v>49</v>
      </c>
      <c r="C14" t="s">
        <v>391</v>
      </c>
      <c r="D14" s="161" t="s">
        <v>392</v>
      </c>
      <c r="E14">
        <v>29640</v>
      </c>
      <c r="F14" t="s">
        <v>393</v>
      </c>
      <c r="G14">
        <v>177</v>
      </c>
      <c r="L14" s="234" t="s">
        <v>187</v>
      </c>
      <c r="M14" s="193">
        <v>10</v>
      </c>
      <c r="N14" s="193">
        <v>15</v>
      </c>
    </row>
    <row r="15" spans="1:15" x14ac:dyDescent="0.25">
      <c r="A15" t="s">
        <v>104</v>
      </c>
      <c r="B15" t="s">
        <v>43</v>
      </c>
      <c r="C15" t="s">
        <v>400</v>
      </c>
      <c r="D15" s="161" t="s">
        <v>401</v>
      </c>
      <c r="E15">
        <v>29000</v>
      </c>
      <c r="F15" t="s">
        <v>82</v>
      </c>
      <c r="G15">
        <v>153</v>
      </c>
      <c r="L15" s="234" t="s">
        <v>188</v>
      </c>
      <c r="M15" s="193">
        <v>20</v>
      </c>
    </row>
    <row r="16" spans="1:15" x14ac:dyDescent="0.25">
      <c r="A16" t="s">
        <v>131</v>
      </c>
      <c r="B16" t="s">
        <v>14</v>
      </c>
      <c r="C16" t="s">
        <v>247</v>
      </c>
      <c r="D16" s="161" t="s">
        <v>248</v>
      </c>
      <c r="E16">
        <v>29100</v>
      </c>
      <c r="F16" t="s">
        <v>131</v>
      </c>
      <c r="G16">
        <v>17</v>
      </c>
      <c r="L16" s="234" t="s">
        <v>186</v>
      </c>
      <c r="M16" s="193">
        <v>5</v>
      </c>
    </row>
    <row r="17" spans="1:13" x14ac:dyDescent="0.25">
      <c r="A17" t="s">
        <v>253</v>
      </c>
      <c r="B17" t="s">
        <v>29</v>
      </c>
      <c r="C17" t="s">
        <v>402</v>
      </c>
      <c r="D17" s="161" t="s">
        <v>403</v>
      </c>
      <c r="E17">
        <v>29900</v>
      </c>
      <c r="F17" t="s">
        <v>87</v>
      </c>
      <c r="G17">
        <v>89</v>
      </c>
      <c r="L17" s="234"/>
      <c r="M17" s="193"/>
    </row>
    <row r="18" spans="1:13" x14ac:dyDescent="0.25">
      <c r="A18" t="s">
        <v>229</v>
      </c>
      <c r="B18" t="s">
        <v>230</v>
      </c>
      <c r="C18" t="s">
        <v>444</v>
      </c>
      <c r="D18" s="161" t="s">
        <v>445</v>
      </c>
      <c r="E18">
        <v>29000</v>
      </c>
      <c r="F18" t="s">
        <v>82</v>
      </c>
      <c r="G18">
        <v>225</v>
      </c>
    </row>
    <row r="19" spans="1:13" x14ac:dyDescent="0.25">
      <c r="A19" t="s">
        <v>120</v>
      </c>
      <c r="B19" t="s">
        <v>58</v>
      </c>
      <c r="C19" t="s">
        <v>256</v>
      </c>
      <c r="D19" s="161" t="s">
        <v>257</v>
      </c>
      <c r="E19">
        <v>29500</v>
      </c>
      <c r="F19" t="s">
        <v>120</v>
      </c>
      <c r="G19">
        <v>206</v>
      </c>
    </row>
    <row r="20" spans="1:13" x14ac:dyDescent="0.25">
      <c r="A20" t="s">
        <v>141</v>
      </c>
      <c r="B20" t="s">
        <v>41</v>
      </c>
      <c r="C20" t="s">
        <v>345</v>
      </c>
      <c r="D20" s="161" t="s">
        <v>366</v>
      </c>
      <c r="E20">
        <v>29940</v>
      </c>
      <c r="F20" t="s">
        <v>108</v>
      </c>
      <c r="G20">
        <v>149</v>
      </c>
    </row>
    <row r="21" spans="1:13" x14ac:dyDescent="0.25">
      <c r="A21" t="s">
        <v>144</v>
      </c>
      <c r="B21" t="s">
        <v>46</v>
      </c>
      <c r="C21" t="s">
        <v>336</v>
      </c>
      <c r="D21" s="161" t="s">
        <v>337</v>
      </c>
      <c r="E21">
        <v>29880</v>
      </c>
      <c r="F21" t="s">
        <v>338</v>
      </c>
      <c r="G21">
        <v>157</v>
      </c>
    </row>
    <row r="22" spans="1:13" x14ac:dyDescent="0.25">
      <c r="A22" t="s">
        <v>103</v>
      </c>
      <c r="B22" t="s">
        <v>36</v>
      </c>
      <c r="C22" t="s">
        <v>353</v>
      </c>
      <c r="D22" s="161" t="s">
        <v>354</v>
      </c>
      <c r="E22">
        <v>29200</v>
      </c>
      <c r="F22" t="s">
        <v>74</v>
      </c>
      <c r="G22">
        <v>121</v>
      </c>
    </row>
    <row r="23" spans="1:13" x14ac:dyDescent="0.25">
      <c r="A23" t="s">
        <v>126</v>
      </c>
      <c r="B23" t="s">
        <v>67</v>
      </c>
      <c r="C23" t="s">
        <v>340</v>
      </c>
      <c r="D23" s="161" t="s">
        <v>339</v>
      </c>
      <c r="E23">
        <v>29850</v>
      </c>
      <c r="F23" t="s">
        <v>144</v>
      </c>
      <c r="G23">
        <v>222</v>
      </c>
    </row>
    <row r="24" spans="1:13" x14ac:dyDescent="0.25">
      <c r="A24" t="s">
        <v>135</v>
      </c>
      <c r="B24" t="s">
        <v>22</v>
      </c>
      <c r="C24" t="s">
        <v>357</v>
      </c>
      <c r="D24" s="161" t="s">
        <v>390</v>
      </c>
      <c r="E24">
        <v>29690</v>
      </c>
      <c r="F24" t="s">
        <v>135</v>
      </c>
      <c r="G24">
        <v>64</v>
      </c>
    </row>
    <row r="25" spans="1:13" x14ac:dyDescent="0.25">
      <c r="A25" t="s">
        <v>228</v>
      </c>
      <c r="B25" t="s">
        <v>34</v>
      </c>
      <c r="C25" t="s">
        <v>404</v>
      </c>
      <c r="D25" s="161" t="s">
        <v>405</v>
      </c>
      <c r="E25">
        <v>29800</v>
      </c>
      <c r="F25" t="s">
        <v>406</v>
      </c>
      <c r="G25">
        <v>107</v>
      </c>
    </row>
    <row r="26" spans="1:13" x14ac:dyDescent="0.25">
      <c r="A26" t="s">
        <v>107</v>
      </c>
      <c r="B26" t="s">
        <v>39</v>
      </c>
      <c r="C26" t="s">
        <v>363</v>
      </c>
      <c r="D26" s="161" t="s">
        <v>389</v>
      </c>
      <c r="E26">
        <v>29890</v>
      </c>
      <c r="F26" t="s">
        <v>364</v>
      </c>
      <c r="G26">
        <v>145</v>
      </c>
    </row>
    <row r="27" spans="1:13" x14ac:dyDescent="0.25">
      <c r="A27" t="s">
        <v>285</v>
      </c>
      <c r="B27" t="s">
        <v>286</v>
      </c>
      <c r="C27" t="s">
        <v>287</v>
      </c>
      <c r="D27" s="161" t="s">
        <v>344</v>
      </c>
      <c r="E27">
        <v>29200</v>
      </c>
      <c r="F27" t="s">
        <v>74</v>
      </c>
      <c r="G27">
        <v>226</v>
      </c>
    </row>
    <row r="28" spans="1:13" x14ac:dyDescent="0.25">
      <c r="A28" t="s">
        <v>138</v>
      </c>
      <c r="B28" t="s">
        <v>33</v>
      </c>
      <c r="C28" t="s">
        <v>341</v>
      </c>
      <c r="D28" s="161" t="s">
        <v>243</v>
      </c>
      <c r="E28">
        <v>29800</v>
      </c>
      <c r="F28" t="s">
        <v>100</v>
      </c>
      <c r="G28">
        <v>101</v>
      </c>
    </row>
    <row r="29" spans="1:13" x14ac:dyDescent="0.25">
      <c r="A29" t="s">
        <v>81</v>
      </c>
      <c r="B29" t="s">
        <v>13</v>
      </c>
      <c r="C29" t="s">
        <v>241</v>
      </c>
      <c r="D29" s="161" t="s">
        <v>360</v>
      </c>
      <c r="E29">
        <v>29800</v>
      </c>
      <c r="F29" t="s">
        <v>242</v>
      </c>
      <c r="G29">
        <v>16</v>
      </c>
    </row>
    <row r="30" spans="1:13" x14ac:dyDescent="0.25">
      <c r="A30" t="s">
        <v>79</v>
      </c>
      <c r="B30" t="s">
        <v>11</v>
      </c>
      <c r="C30" t="s">
        <v>78</v>
      </c>
      <c r="D30" s="161" t="s">
        <v>233</v>
      </c>
      <c r="E30">
        <v>29400</v>
      </c>
      <c r="F30" t="s">
        <v>79</v>
      </c>
      <c r="G30">
        <v>13</v>
      </c>
    </row>
    <row r="31" spans="1:13" x14ac:dyDescent="0.25">
      <c r="A31" t="s">
        <v>136</v>
      </c>
      <c r="B31" t="s">
        <v>26</v>
      </c>
      <c r="C31" t="s">
        <v>95</v>
      </c>
      <c r="D31" s="161" t="s">
        <v>236</v>
      </c>
      <c r="E31">
        <v>29620</v>
      </c>
      <c r="F31" t="s">
        <v>96</v>
      </c>
      <c r="G31">
        <v>83</v>
      </c>
    </row>
    <row r="32" spans="1:13" x14ac:dyDescent="0.25">
      <c r="A32" t="s">
        <v>142</v>
      </c>
      <c r="B32" t="s">
        <v>42</v>
      </c>
      <c r="C32" t="s">
        <v>109</v>
      </c>
      <c r="D32" s="161" t="s">
        <v>224</v>
      </c>
      <c r="E32">
        <v>29870</v>
      </c>
      <c r="F32" t="s">
        <v>110</v>
      </c>
      <c r="G32">
        <v>152</v>
      </c>
    </row>
    <row r="33" spans="1:7" x14ac:dyDescent="0.25">
      <c r="A33" t="s">
        <v>407</v>
      </c>
      <c r="B33" t="s">
        <v>408</v>
      </c>
      <c r="C33" t="s">
        <v>426</v>
      </c>
      <c r="D33" s="161" t="s">
        <v>427</v>
      </c>
      <c r="E33">
        <v>29540</v>
      </c>
      <c r="F33" t="s">
        <v>428</v>
      </c>
      <c r="G33">
        <v>232</v>
      </c>
    </row>
    <row r="34" spans="1:7" x14ac:dyDescent="0.25">
      <c r="A34" t="s">
        <v>245</v>
      </c>
      <c r="B34" t="s">
        <v>54</v>
      </c>
      <c r="C34" t="s">
        <v>294</v>
      </c>
      <c r="D34" s="161" t="s">
        <v>342</v>
      </c>
      <c r="E34">
        <v>29590</v>
      </c>
      <c r="F34" t="s">
        <v>295</v>
      </c>
      <c r="G34">
        <v>197</v>
      </c>
    </row>
    <row r="35" spans="1:7" x14ac:dyDescent="0.25">
      <c r="A35" t="s">
        <v>137</v>
      </c>
      <c r="B35" t="s">
        <v>30</v>
      </c>
      <c r="C35" t="s">
        <v>361</v>
      </c>
      <c r="D35" s="161" t="s">
        <v>362</v>
      </c>
      <c r="E35">
        <v>29260</v>
      </c>
      <c r="F35" t="s">
        <v>145</v>
      </c>
      <c r="G35">
        <v>92</v>
      </c>
    </row>
    <row r="36" spans="1:7" x14ac:dyDescent="0.25">
      <c r="A36" t="s">
        <v>80</v>
      </c>
      <c r="B36" t="s">
        <v>12</v>
      </c>
      <c r="C36" t="s">
        <v>240</v>
      </c>
      <c r="D36" s="161" t="s">
        <v>359</v>
      </c>
      <c r="E36">
        <v>29260</v>
      </c>
      <c r="F36" t="s">
        <v>80</v>
      </c>
      <c r="G36">
        <v>14</v>
      </c>
    </row>
    <row r="37" spans="1:7" x14ac:dyDescent="0.25">
      <c r="A37" t="s">
        <v>146</v>
      </c>
      <c r="B37" t="s">
        <v>48</v>
      </c>
      <c r="C37" t="s">
        <v>355</v>
      </c>
      <c r="D37" s="161" t="s">
        <v>356</v>
      </c>
      <c r="E37">
        <v>29200</v>
      </c>
      <c r="F37" t="s">
        <v>74</v>
      </c>
      <c r="G37">
        <v>172</v>
      </c>
    </row>
    <row r="38" spans="1:7" x14ac:dyDescent="0.25">
      <c r="A38" t="s">
        <v>116</v>
      </c>
      <c r="B38" t="s">
        <v>52</v>
      </c>
      <c r="C38" t="s">
        <v>367</v>
      </c>
      <c r="D38" s="161" t="s">
        <v>376</v>
      </c>
      <c r="E38">
        <v>29750</v>
      </c>
      <c r="F38" t="s">
        <v>116</v>
      </c>
      <c r="G38">
        <v>190</v>
      </c>
    </row>
    <row r="39" spans="1:7" x14ac:dyDescent="0.25">
      <c r="A39" t="s">
        <v>94</v>
      </c>
      <c r="B39" t="s">
        <v>24</v>
      </c>
      <c r="C39" t="s">
        <v>381</v>
      </c>
      <c r="D39" s="161" t="s">
        <v>382</v>
      </c>
      <c r="E39">
        <v>29350</v>
      </c>
      <c r="F39" t="s">
        <v>94</v>
      </c>
      <c r="G39">
        <v>74</v>
      </c>
    </row>
    <row r="40" spans="1:7" x14ac:dyDescent="0.25">
      <c r="A40" t="s">
        <v>152</v>
      </c>
      <c r="B40" t="s">
        <v>66</v>
      </c>
      <c r="C40" t="s">
        <v>409</v>
      </c>
      <c r="D40" s="161" t="s">
        <v>410</v>
      </c>
      <c r="E40">
        <v>29200</v>
      </c>
      <c r="F40" t="s">
        <v>74</v>
      </c>
      <c r="G40">
        <v>219</v>
      </c>
    </row>
    <row r="41" spans="1:7" x14ac:dyDescent="0.25">
      <c r="A41" t="s">
        <v>140</v>
      </c>
      <c r="B41" t="s">
        <v>38</v>
      </c>
      <c r="C41" t="s">
        <v>105</v>
      </c>
      <c r="D41" s="161" t="s">
        <v>231</v>
      </c>
      <c r="E41">
        <v>29200</v>
      </c>
      <c r="F41" t="s">
        <v>74</v>
      </c>
      <c r="G41">
        <v>127</v>
      </c>
    </row>
    <row r="42" spans="1:7" x14ac:dyDescent="0.25">
      <c r="A42" t="s">
        <v>149</v>
      </c>
      <c r="B42" t="s">
        <v>59</v>
      </c>
      <c r="C42" t="s">
        <v>296</v>
      </c>
      <c r="D42" s="161" t="s">
        <v>297</v>
      </c>
      <c r="E42">
        <v>29860</v>
      </c>
      <c r="F42" t="s">
        <v>149</v>
      </c>
      <c r="G42">
        <v>207</v>
      </c>
    </row>
    <row r="43" spans="1:7" x14ac:dyDescent="0.25">
      <c r="A43" t="s">
        <v>139</v>
      </c>
      <c r="B43" t="s">
        <v>37</v>
      </c>
      <c r="C43" t="s">
        <v>411</v>
      </c>
      <c r="D43" s="161" t="s">
        <v>412</v>
      </c>
      <c r="E43">
        <v>29700</v>
      </c>
      <c r="F43" t="s">
        <v>139</v>
      </c>
      <c r="G43">
        <v>126</v>
      </c>
    </row>
    <row r="44" spans="1:7" x14ac:dyDescent="0.25">
      <c r="A44" t="s">
        <v>227</v>
      </c>
      <c r="B44" t="s">
        <v>25</v>
      </c>
      <c r="C44" t="s">
        <v>413</v>
      </c>
      <c r="D44" s="161" t="s">
        <v>414</v>
      </c>
      <c r="E44">
        <v>29710</v>
      </c>
      <c r="F44" t="s">
        <v>227</v>
      </c>
      <c r="G44">
        <v>82</v>
      </c>
    </row>
    <row r="45" spans="1:7" x14ac:dyDescent="0.25">
      <c r="A45" t="s">
        <v>394</v>
      </c>
      <c r="B45" t="s">
        <v>395</v>
      </c>
      <c r="C45" t="s">
        <v>439</v>
      </c>
      <c r="D45" s="161" t="s">
        <v>440</v>
      </c>
      <c r="E45">
        <v>29810</v>
      </c>
      <c r="F45" t="s">
        <v>441</v>
      </c>
      <c r="G45">
        <v>231</v>
      </c>
    </row>
    <row r="46" spans="1:7" x14ac:dyDescent="0.25">
      <c r="A46" t="s">
        <v>130</v>
      </c>
      <c r="B46" t="s">
        <v>10</v>
      </c>
      <c r="C46" t="s">
        <v>77</v>
      </c>
      <c r="D46" s="161" t="s">
        <v>351</v>
      </c>
      <c r="E46">
        <v>29830</v>
      </c>
      <c r="F46" t="s">
        <v>352</v>
      </c>
      <c r="G46">
        <v>12</v>
      </c>
    </row>
    <row r="47" spans="1:7" x14ac:dyDescent="0.25">
      <c r="A47" t="s">
        <v>145</v>
      </c>
      <c r="B47" t="s">
        <v>47</v>
      </c>
      <c r="C47" t="s">
        <v>244</v>
      </c>
      <c r="D47" s="161" t="s">
        <v>235</v>
      </c>
      <c r="E47">
        <v>29430</v>
      </c>
      <c r="F47" t="s">
        <v>113</v>
      </c>
      <c r="G47">
        <v>171</v>
      </c>
    </row>
    <row r="48" spans="1:7" x14ac:dyDescent="0.25">
      <c r="A48" t="s">
        <v>85</v>
      </c>
      <c r="B48" t="s">
        <v>17</v>
      </c>
      <c r="C48" t="s">
        <v>84</v>
      </c>
      <c r="D48" s="161" t="s">
        <v>234</v>
      </c>
      <c r="E48">
        <v>29630</v>
      </c>
      <c r="F48" t="s">
        <v>85</v>
      </c>
      <c r="G48">
        <v>41</v>
      </c>
    </row>
    <row r="49" spans="1:7" x14ac:dyDescent="0.25">
      <c r="A49" t="s">
        <v>133</v>
      </c>
      <c r="B49" t="s">
        <v>16</v>
      </c>
      <c r="C49" t="s">
        <v>83</v>
      </c>
      <c r="D49" s="161" t="s">
        <v>291</v>
      </c>
      <c r="E49">
        <v>29200</v>
      </c>
      <c r="F49" t="s">
        <v>74</v>
      </c>
      <c r="G49">
        <v>25</v>
      </c>
    </row>
    <row r="50" spans="1:7" x14ac:dyDescent="0.25">
      <c r="A50" t="s">
        <v>429</v>
      </c>
      <c r="B50" t="s">
        <v>430</v>
      </c>
      <c r="C50" t="s">
        <v>431</v>
      </c>
      <c r="D50" s="161" t="s">
        <v>432</v>
      </c>
      <c r="E50">
        <v>29670</v>
      </c>
      <c r="F50" t="s">
        <v>433</v>
      </c>
      <c r="G50">
        <v>233</v>
      </c>
    </row>
    <row r="51" spans="1:7" x14ac:dyDescent="0.25">
      <c r="A51" t="s">
        <v>134</v>
      </c>
      <c r="B51" t="s">
        <v>19</v>
      </c>
      <c r="C51" t="s">
        <v>259</v>
      </c>
      <c r="D51" s="161" t="s">
        <v>88</v>
      </c>
      <c r="E51">
        <v>29600</v>
      </c>
      <c r="F51" t="s">
        <v>89</v>
      </c>
      <c r="G51">
        <v>54</v>
      </c>
    </row>
    <row r="52" spans="1:7" x14ac:dyDescent="0.25">
      <c r="A52" t="s">
        <v>115</v>
      </c>
      <c r="B52" t="s">
        <v>51</v>
      </c>
      <c r="C52" t="s">
        <v>415</v>
      </c>
      <c r="D52" s="161" t="s">
        <v>416</v>
      </c>
      <c r="E52">
        <v>29400</v>
      </c>
      <c r="F52" t="s">
        <v>79</v>
      </c>
      <c r="G52">
        <v>188</v>
      </c>
    </row>
    <row r="53" spans="1:7" x14ac:dyDescent="0.25">
      <c r="A53" t="s">
        <v>150</v>
      </c>
      <c r="B53" t="s">
        <v>63</v>
      </c>
      <c r="C53" t="s">
        <v>246</v>
      </c>
      <c r="D53" s="161" t="s">
        <v>365</v>
      </c>
      <c r="E53">
        <v>29400</v>
      </c>
      <c r="F53" t="s">
        <v>343</v>
      </c>
      <c r="G53">
        <v>216</v>
      </c>
    </row>
    <row r="54" spans="1:7" x14ac:dyDescent="0.25">
      <c r="A54" t="s">
        <v>114</v>
      </c>
      <c r="B54" t="s">
        <v>60</v>
      </c>
      <c r="C54" t="s">
        <v>121</v>
      </c>
      <c r="D54" s="161" t="s">
        <v>239</v>
      </c>
      <c r="E54">
        <v>29600</v>
      </c>
      <c r="F54" t="s">
        <v>114</v>
      </c>
      <c r="G54">
        <v>210</v>
      </c>
    </row>
    <row r="55" spans="1:7" x14ac:dyDescent="0.25">
      <c r="A55" t="s">
        <v>90</v>
      </c>
      <c r="B55" t="s">
        <v>20</v>
      </c>
      <c r="C55" t="s">
        <v>434</v>
      </c>
      <c r="D55" s="161" t="s">
        <v>435</v>
      </c>
      <c r="E55">
        <v>29420</v>
      </c>
      <c r="F55" t="s">
        <v>90</v>
      </c>
      <c r="G55">
        <v>61</v>
      </c>
    </row>
    <row r="56" spans="1:7" x14ac:dyDescent="0.25">
      <c r="A56" t="s">
        <v>147</v>
      </c>
      <c r="B56" t="s">
        <v>55</v>
      </c>
      <c r="C56" t="s">
        <v>417</v>
      </c>
      <c r="D56" s="161" t="s">
        <v>418</v>
      </c>
      <c r="E56">
        <v>29000</v>
      </c>
      <c r="F56" t="s">
        <v>82</v>
      </c>
      <c r="G56">
        <v>198</v>
      </c>
    </row>
    <row r="57" spans="1:7" x14ac:dyDescent="0.25">
      <c r="A57" t="s">
        <v>252</v>
      </c>
      <c r="B57" t="s">
        <v>50</v>
      </c>
      <c r="C57" t="s">
        <v>346</v>
      </c>
      <c r="D57" s="161" t="s">
        <v>347</v>
      </c>
      <c r="E57">
        <v>29000</v>
      </c>
      <c r="F57" t="s">
        <v>82</v>
      </c>
      <c r="G57">
        <v>181</v>
      </c>
    </row>
    <row r="58" spans="1:7" x14ac:dyDescent="0.25">
      <c r="A58" t="s">
        <v>143</v>
      </c>
      <c r="B58" t="s">
        <v>44</v>
      </c>
      <c r="C58" t="s">
        <v>368</v>
      </c>
      <c r="D58" s="161" t="s">
        <v>369</v>
      </c>
      <c r="E58">
        <v>29340</v>
      </c>
      <c r="F58" t="s">
        <v>370</v>
      </c>
      <c r="G58">
        <v>154</v>
      </c>
    </row>
    <row r="59" spans="1:7" x14ac:dyDescent="0.25">
      <c r="A59" t="s">
        <v>102</v>
      </c>
      <c r="B59" t="s">
        <v>35</v>
      </c>
      <c r="C59" t="s">
        <v>101</v>
      </c>
      <c r="D59" s="161" t="s">
        <v>251</v>
      </c>
      <c r="E59">
        <v>29790</v>
      </c>
      <c r="F59" t="s">
        <v>102</v>
      </c>
      <c r="G59">
        <v>117</v>
      </c>
    </row>
    <row r="60" spans="1:7" x14ac:dyDescent="0.25">
      <c r="A60" t="s">
        <v>151</v>
      </c>
      <c r="B60" t="s">
        <v>65</v>
      </c>
      <c r="C60" t="s">
        <v>419</v>
      </c>
      <c r="D60" s="161" t="s">
        <v>420</v>
      </c>
      <c r="E60">
        <v>29590</v>
      </c>
      <c r="F60" t="s">
        <v>151</v>
      </c>
      <c r="G60">
        <v>218</v>
      </c>
    </row>
    <row r="61" spans="1:7" x14ac:dyDescent="0.25">
      <c r="A61" t="s">
        <v>249</v>
      </c>
      <c r="B61" t="s">
        <v>21</v>
      </c>
      <c r="C61" t="s">
        <v>91</v>
      </c>
      <c r="D61" s="161" t="s">
        <v>250</v>
      </c>
      <c r="E61">
        <v>29740</v>
      </c>
      <c r="F61" t="s">
        <v>92</v>
      </c>
      <c r="G61">
        <v>62</v>
      </c>
    </row>
    <row r="62" spans="1:7" x14ac:dyDescent="0.25">
      <c r="A62" t="s">
        <v>124</v>
      </c>
      <c r="B62" t="s">
        <v>62</v>
      </c>
      <c r="C62" t="s">
        <v>377</v>
      </c>
      <c r="D62" s="161" t="s">
        <v>378</v>
      </c>
      <c r="E62">
        <v>29830</v>
      </c>
      <c r="F62" t="s">
        <v>130</v>
      </c>
      <c r="G62">
        <v>213</v>
      </c>
    </row>
    <row r="63" spans="1:7" x14ac:dyDescent="0.25">
      <c r="A63" t="s">
        <v>99</v>
      </c>
      <c r="B63" t="s">
        <v>32</v>
      </c>
      <c r="C63" t="s">
        <v>436</v>
      </c>
      <c r="D63" s="197" t="s">
        <v>437</v>
      </c>
      <c r="E63">
        <v>29300</v>
      </c>
      <c r="F63" t="s">
        <v>99</v>
      </c>
      <c r="G63">
        <v>99</v>
      </c>
    </row>
    <row r="64" spans="1:7" x14ac:dyDescent="0.25">
      <c r="A64" t="s">
        <v>329</v>
      </c>
      <c r="B64" t="s">
        <v>330</v>
      </c>
      <c r="C64" t="s">
        <v>331</v>
      </c>
      <c r="D64" s="161" t="s">
        <v>332</v>
      </c>
      <c r="E64">
        <v>56560</v>
      </c>
      <c r="F64" t="s">
        <v>333</v>
      </c>
      <c r="G64">
        <v>229</v>
      </c>
    </row>
    <row r="65" spans="1:7" x14ac:dyDescent="0.25">
      <c r="A65" t="s">
        <v>97</v>
      </c>
      <c r="B65" t="s">
        <v>27</v>
      </c>
      <c r="C65" t="s">
        <v>421</v>
      </c>
      <c r="D65" s="161" t="s">
        <v>422</v>
      </c>
      <c r="E65">
        <v>29260</v>
      </c>
      <c r="F65" t="s">
        <v>137</v>
      </c>
      <c r="G65">
        <v>84</v>
      </c>
    </row>
    <row r="66" spans="1:7" x14ac:dyDescent="0.25">
      <c r="A66" t="s">
        <v>290</v>
      </c>
      <c r="B66" t="s">
        <v>8</v>
      </c>
      <c r="C66" t="s">
        <v>73</v>
      </c>
      <c r="D66" s="161" t="s">
        <v>423</v>
      </c>
      <c r="E66">
        <v>29200</v>
      </c>
      <c r="F66" t="s">
        <v>74</v>
      </c>
      <c r="G66">
        <v>3</v>
      </c>
    </row>
    <row r="67" spans="1:7" x14ac:dyDescent="0.25">
      <c r="A67" t="s">
        <v>237</v>
      </c>
      <c r="B67" t="s">
        <v>31</v>
      </c>
      <c r="C67" t="s">
        <v>292</v>
      </c>
      <c r="D67" s="161" t="s">
        <v>293</v>
      </c>
      <c r="E67">
        <v>29600</v>
      </c>
      <c r="F67" t="s">
        <v>114</v>
      </c>
      <c r="G67">
        <v>95</v>
      </c>
    </row>
    <row r="68" spans="1:7" x14ac:dyDescent="0.25">
      <c r="A68" t="s">
        <v>125</v>
      </c>
      <c r="B68" t="s">
        <v>64</v>
      </c>
      <c r="C68" t="s">
        <v>438</v>
      </c>
      <c r="D68" s="161" t="s">
        <v>442</v>
      </c>
      <c r="E68" t="s">
        <v>443</v>
      </c>
      <c r="G68">
        <v>217</v>
      </c>
    </row>
    <row r="69" spans="1:7" x14ac:dyDescent="0.25">
      <c r="A69" t="s">
        <v>76</v>
      </c>
      <c r="B69" t="s">
        <v>9</v>
      </c>
      <c r="C69" t="s">
        <v>75</v>
      </c>
      <c r="D69" s="161" t="s">
        <v>226</v>
      </c>
      <c r="E69">
        <v>29290</v>
      </c>
      <c r="F69" t="s">
        <v>76</v>
      </c>
      <c r="G69">
        <v>6</v>
      </c>
    </row>
    <row r="70" spans="1:7" x14ac:dyDescent="0.25">
      <c r="A70" t="s">
        <v>93</v>
      </c>
      <c r="B70" t="s">
        <v>23</v>
      </c>
      <c r="C70" t="s">
        <v>424</v>
      </c>
      <c r="D70" s="161" t="s">
        <v>425</v>
      </c>
      <c r="E70">
        <v>29410</v>
      </c>
      <c r="F70" t="s">
        <v>358</v>
      </c>
      <c r="G70">
        <v>73</v>
      </c>
    </row>
    <row r="71" spans="1:7" x14ac:dyDescent="0.25">
      <c r="A71" t="s">
        <v>112</v>
      </c>
      <c r="B71" t="s">
        <v>45</v>
      </c>
      <c r="C71" t="s">
        <v>111</v>
      </c>
      <c r="D71" s="161" t="s">
        <v>255</v>
      </c>
      <c r="E71">
        <v>29300</v>
      </c>
      <c r="F71" t="s">
        <v>112</v>
      </c>
      <c r="G71">
        <v>155</v>
      </c>
    </row>
  </sheetData>
  <sheetProtection sheet="1" objects="1" scenarios="1"/>
  <autoFilter ref="A1:G71" xr:uid="{00000000-0009-0000-0000-000000000000}">
    <sortState xmlns:xlrd2="http://schemas.microsoft.com/office/spreadsheetml/2017/richdata2" ref="A2:G69">
      <sortCondition ref="A1"/>
    </sortState>
  </autoFilter>
  <mergeCells count="2">
    <mergeCell ref="N4:O4"/>
    <mergeCell ref="N5:O5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2" tint="-0.499984740745262"/>
    <pageSetUpPr fitToPage="1"/>
  </sheetPr>
  <dimension ref="A3:O26"/>
  <sheetViews>
    <sheetView tabSelected="1" topLeftCell="A3" workbookViewId="0">
      <selection activeCell="B5" sqref="B5"/>
    </sheetView>
  </sheetViews>
  <sheetFormatPr baseColWidth="10" defaultRowHeight="15" x14ac:dyDescent="0.25"/>
  <cols>
    <col min="1" max="1" width="37.85546875" customWidth="1"/>
    <col min="2" max="2" width="40.5703125" customWidth="1"/>
    <col min="4" max="4" width="16" customWidth="1"/>
    <col min="6" max="7" width="32.28515625" customWidth="1"/>
  </cols>
  <sheetData>
    <row r="3" spans="1:15" ht="30" x14ac:dyDescent="0.4">
      <c r="A3" s="126" t="s">
        <v>211</v>
      </c>
      <c r="B3" s="196">
        <v>2023</v>
      </c>
    </row>
    <row r="4" spans="1:15" ht="15.75" thickBot="1" x14ac:dyDescent="0.3"/>
    <row r="5" spans="1:15" ht="32.25" customHeight="1" thickBot="1" x14ac:dyDescent="0.3">
      <c r="A5" s="1" t="s">
        <v>161</v>
      </c>
      <c r="B5" s="53"/>
      <c r="F5" s="8"/>
      <c r="G5" s="6"/>
      <c r="H5" s="6"/>
      <c r="I5" s="6"/>
      <c r="J5" s="6"/>
      <c r="K5" s="6"/>
      <c r="L5" s="6"/>
      <c r="M5" s="6"/>
      <c r="N5" s="6"/>
      <c r="O5" s="34"/>
    </row>
    <row r="6" spans="1:15" ht="15" customHeight="1" x14ac:dyDescent="0.25">
      <c r="A6" s="1"/>
      <c r="F6" s="8"/>
      <c r="G6" s="6"/>
      <c r="H6" s="6"/>
      <c r="I6" s="6"/>
      <c r="J6" s="121" t="s">
        <v>215</v>
      </c>
      <c r="K6" s="6"/>
      <c r="L6" s="6"/>
      <c r="M6" s="6"/>
      <c r="N6" s="6"/>
      <c r="O6" s="34"/>
    </row>
    <row r="7" spans="1:15" ht="32.25" customHeight="1" x14ac:dyDescent="0.25">
      <c r="A7" s="1" t="s">
        <v>160</v>
      </c>
      <c r="B7" s="103">
        <f ca="1">TODAY()</f>
        <v>44866</v>
      </c>
      <c r="F7" s="8"/>
      <c r="G7" s="6"/>
      <c r="H7" s="6"/>
      <c r="I7" s="6"/>
      <c r="J7" s="6"/>
      <c r="K7" s="6"/>
      <c r="L7" s="6"/>
      <c r="M7" s="6"/>
      <c r="N7" s="6"/>
      <c r="O7" s="34"/>
    </row>
    <row r="8" spans="1:15" ht="17.25" customHeight="1" x14ac:dyDescent="0.25">
      <c r="A8" s="1"/>
    </row>
    <row r="9" spans="1:15" ht="11.25" customHeight="1" x14ac:dyDescent="0.25">
      <c r="A9" s="125" t="s">
        <v>216</v>
      </c>
    </row>
    <row r="10" spans="1:15" x14ac:dyDescent="0.25">
      <c r="A10" s="123" t="s">
        <v>155</v>
      </c>
      <c r="B10" s="124" t="e">
        <f>+IF(B17="",VLOOKUP($B$5,Parametre!$A:$H,3,FALSE),"")</f>
        <v>#N/A</v>
      </c>
    </row>
    <row r="11" spans="1:15" x14ac:dyDescent="0.25">
      <c r="A11" s="123" t="s">
        <v>156</v>
      </c>
      <c r="B11" s="124" t="e">
        <f>IF($B$10="","",VLOOKUP($B$5,Parametre!$A:$H,4,FALSE))</f>
        <v>#N/A</v>
      </c>
    </row>
    <row r="12" spans="1:15" x14ac:dyDescent="0.25">
      <c r="A12" s="123" t="s">
        <v>157</v>
      </c>
      <c r="B12" s="124" t="e">
        <f>IF($B$10="","",VLOOKUP($B$5,Parametre!$A:$H,5,FALSE))</f>
        <v>#N/A</v>
      </c>
    </row>
    <row r="13" spans="1:15" x14ac:dyDescent="0.25">
      <c r="A13" s="123" t="s">
        <v>158</v>
      </c>
      <c r="B13" s="124" t="e">
        <f>IF($B$10="","",VLOOKUP($B$5,Parametre!$A:$H,6,FALSE))</f>
        <v>#N/A</v>
      </c>
    </row>
    <row r="14" spans="1:15" x14ac:dyDescent="0.25">
      <c r="F14" s="6"/>
      <c r="G14" s="34"/>
    </row>
    <row r="15" spans="1:15" x14ac:dyDescent="0.25">
      <c r="A15" s="2" t="s">
        <v>159</v>
      </c>
      <c r="F15" s="6"/>
      <c r="G15" s="34"/>
    </row>
    <row r="16" spans="1:15" x14ac:dyDescent="0.25">
      <c r="F16" s="6"/>
      <c r="G16" s="34"/>
    </row>
    <row r="17" spans="1:5" x14ac:dyDescent="0.25">
      <c r="A17" s="123" t="s">
        <v>155</v>
      </c>
      <c r="B17" s="124"/>
    </row>
    <row r="18" spans="1:5" x14ac:dyDescent="0.25">
      <c r="A18" s="123" t="s">
        <v>156</v>
      </c>
      <c r="B18" s="124"/>
    </row>
    <row r="19" spans="1:5" x14ac:dyDescent="0.25">
      <c r="A19" s="123" t="s">
        <v>157</v>
      </c>
      <c r="B19" s="124"/>
    </row>
    <row r="20" spans="1:5" x14ac:dyDescent="0.25">
      <c r="A20" s="123" t="s">
        <v>158</v>
      </c>
      <c r="B20" s="124"/>
    </row>
    <row r="22" spans="1:5" x14ac:dyDescent="0.25">
      <c r="A22" s="163"/>
    </row>
    <row r="25" spans="1:5" x14ac:dyDescent="0.25">
      <c r="D25" s="8"/>
      <c r="E25" s="6"/>
    </row>
    <row r="26" spans="1:5" x14ac:dyDescent="0.25">
      <c r="D26" s="8"/>
      <c r="E26" s="6"/>
    </row>
  </sheetData>
  <dataValidations xWindow="432" yWindow="345" count="1">
    <dataValidation type="list" allowBlank="1" showInputMessage="1" showErrorMessage="1" promptTitle="selectionner votre club " prompt="selectionner votre club à l'aide du curseur à droite de la cellule." sqref="B5" xr:uid="{00000000-0002-0000-0100-000000000000}">
      <formula1>club</formula1>
    </dataValidation>
  </dataValidations>
  <pageMargins left="0.7" right="0.7" top="0.75" bottom="0.75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00B0F0"/>
    <pageSetUpPr fitToPage="1"/>
  </sheetPr>
  <dimension ref="A1:AP77"/>
  <sheetViews>
    <sheetView topLeftCell="E1" zoomScale="70" zoomScaleNormal="70" workbookViewId="0">
      <selection activeCell="F17" sqref="F17"/>
    </sheetView>
  </sheetViews>
  <sheetFormatPr baseColWidth="10" defaultColWidth="14.5703125" defaultRowHeight="15" outlineLevelCol="1" x14ac:dyDescent="0.25"/>
  <cols>
    <col min="1" max="1" width="17.7109375" style="7" hidden="1" customWidth="1" outlineLevel="1"/>
    <col min="2" max="2" width="19.7109375" style="7" hidden="1" customWidth="1" outlineLevel="1"/>
    <col min="3" max="3" width="36.7109375" style="7" hidden="1" customWidth="1" outlineLevel="1"/>
    <col min="4" max="4" width="20" style="7" hidden="1" customWidth="1" outlineLevel="1"/>
    <col min="5" max="5" width="24.140625" style="8" customWidth="1" collapsed="1"/>
    <col min="6" max="6" width="26.28515625" style="6" customWidth="1"/>
    <col min="7" max="7" width="17.42578125" style="6" customWidth="1"/>
    <col min="8" max="8" width="9.5703125" style="6" customWidth="1"/>
    <col min="9" max="9" width="14.5703125" style="6" customWidth="1"/>
    <col min="10" max="10" width="0.140625" style="6" customWidth="1"/>
    <col min="11" max="11" width="6.28515625" style="6" customWidth="1"/>
    <col min="12" max="12" width="14.5703125" style="6" customWidth="1"/>
    <col min="13" max="13" width="0.140625" style="6" customWidth="1"/>
    <col min="14" max="14" width="33.7109375" style="34" customWidth="1"/>
    <col min="15" max="15" width="0.140625" style="6" customWidth="1"/>
    <col min="16" max="16" width="14.5703125" style="34" customWidth="1"/>
    <col min="17" max="17" width="25.5703125" style="6" bestFit="1" customWidth="1"/>
    <col min="18" max="18" width="0.140625" style="6" customWidth="1"/>
    <col min="19" max="19" width="17.42578125" style="6" customWidth="1"/>
    <col min="20" max="20" width="16.140625" style="6" hidden="1" customWidth="1"/>
    <col min="21" max="24" width="0.140625" style="6" customWidth="1"/>
    <col min="25" max="25" width="17.140625" style="6" customWidth="1"/>
    <col min="26" max="260" width="14.5703125" style="7"/>
    <col min="261" max="281" width="14.5703125" style="7" customWidth="1"/>
    <col min="282" max="516" width="14.5703125" style="7"/>
    <col min="517" max="537" width="14.5703125" style="7" customWidth="1"/>
    <col min="538" max="772" width="14.5703125" style="7"/>
    <col min="773" max="793" width="14.5703125" style="7" customWidth="1"/>
    <col min="794" max="1028" width="14.5703125" style="7"/>
    <col min="1029" max="1049" width="14.5703125" style="7" customWidth="1"/>
    <col min="1050" max="1284" width="14.5703125" style="7"/>
    <col min="1285" max="1305" width="14.5703125" style="7" customWidth="1"/>
    <col min="1306" max="1540" width="14.5703125" style="7"/>
    <col min="1541" max="1561" width="14.5703125" style="7" customWidth="1"/>
    <col min="1562" max="1796" width="14.5703125" style="7"/>
    <col min="1797" max="1817" width="14.5703125" style="7" customWidth="1"/>
    <col min="1818" max="2052" width="14.5703125" style="7"/>
    <col min="2053" max="2073" width="14.5703125" style="7" customWidth="1"/>
    <col min="2074" max="2308" width="14.5703125" style="7"/>
    <col min="2309" max="2329" width="14.5703125" style="7" customWidth="1"/>
    <col min="2330" max="2564" width="14.5703125" style="7"/>
    <col min="2565" max="2585" width="14.5703125" style="7" customWidth="1"/>
    <col min="2586" max="2820" width="14.5703125" style="7"/>
    <col min="2821" max="2841" width="14.5703125" style="7" customWidth="1"/>
    <col min="2842" max="3076" width="14.5703125" style="7"/>
    <col min="3077" max="3097" width="14.5703125" style="7" customWidth="1"/>
    <col min="3098" max="3332" width="14.5703125" style="7"/>
    <col min="3333" max="3353" width="14.5703125" style="7" customWidth="1"/>
    <col min="3354" max="3588" width="14.5703125" style="7"/>
    <col min="3589" max="3609" width="14.5703125" style="7" customWidth="1"/>
    <col min="3610" max="3844" width="14.5703125" style="7"/>
    <col min="3845" max="3865" width="14.5703125" style="7" customWidth="1"/>
    <col min="3866" max="4100" width="14.5703125" style="7"/>
    <col min="4101" max="4121" width="14.5703125" style="7" customWidth="1"/>
    <col min="4122" max="4356" width="14.5703125" style="7"/>
    <col min="4357" max="4377" width="14.5703125" style="7" customWidth="1"/>
    <col min="4378" max="4612" width="14.5703125" style="7"/>
    <col min="4613" max="4633" width="14.5703125" style="7" customWidth="1"/>
    <col min="4634" max="4868" width="14.5703125" style="7"/>
    <col min="4869" max="4889" width="14.5703125" style="7" customWidth="1"/>
    <col min="4890" max="5124" width="14.5703125" style="7"/>
    <col min="5125" max="5145" width="14.5703125" style="7" customWidth="1"/>
    <col min="5146" max="5380" width="14.5703125" style="7"/>
    <col min="5381" max="5401" width="14.5703125" style="7" customWidth="1"/>
    <col min="5402" max="5636" width="14.5703125" style="7"/>
    <col min="5637" max="5657" width="14.5703125" style="7" customWidth="1"/>
    <col min="5658" max="5892" width="14.5703125" style="7"/>
    <col min="5893" max="5913" width="14.5703125" style="7" customWidth="1"/>
    <col min="5914" max="6148" width="14.5703125" style="7"/>
    <col min="6149" max="6169" width="14.5703125" style="7" customWidth="1"/>
    <col min="6170" max="6404" width="14.5703125" style="7"/>
    <col min="6405" max="6425" width="14.5703125" style="7" customWidth="1"/>
    <col min="6426" max="6660" width="14.5703125" style="7"/>
    <col min="6661" max="6681" width="14.5703125" style="7" customWidth="1"/>
    <col min="6682" max="6916" width="14.5703125" style="7"/>
    <col min="6917" max="6937" width="14.5703125" style="7" customWidth="1"/>
    <col min="6938" max="7172" width="14.5703125" style="7"/>
    <col min="7173" max="7193" width="14.5703125" style="7" customWidth="1"/>
    <col min="7194" max="7428" width="14.5703125" style="7"/>
    <col min="7429" max="7449" width="14.5703125" style="7" customWidth="1"/>
    <col min="7450" max="7684" width="14.5703125" style="7"/>
    <col min="7685" max="7705" width="14.5703125" style="7" customWidth="1"/>
    <col min="7706" max="7940" width="14.5703125" style="7"/>
    <col min="7941" max="7961" width="14.5703125" style="7" customWidth="1"/>
    <col min="7962" max="8196" width="14.5703125" style="7"/>
    <col min="8197" max="8217" width="14.5703125" style="7" customWidth="1"/>
    <col min="8218" max="8452" width="14.5703125" style="7"/>
    <col min="8453" max="8473" width="14.5703125" style="7" customWidth="1"/>
    <col min="8474" max="8708" width="14.5703125" style="7"/>
    <col min="8709" max="8729" width="14.5703125" style="7" customWidth="1"/>
    <col min="8730" max="8964" width="14.5703125" style="7"/>
    <col min="8965" max="8985" width="14.5703125" style="7" customWidth="1"/>
    <col min="8986" max="9220" width="14.5703125" style="7"/>
    <col min="9221" max="9241" width="14.5703125" style="7" customWidth="1"/>
    <col min="9242" max="9476" width="14.5703125" style="7"/>
    <col min="9477" max="9497" width="14.5703125" style="7" customWidth="1"/>
    <col min="9498" max="9732" width="14.5703125" style="7"/>
    <col min="9733" max="9753" width="14.5703125" style="7" customWidth="1"/>
    <col min="9754" max="9988" width="14.5703125" style="7"/>
    <col min="9989" max="10009" width="14.5703125" style="7" customWidth="1"/>
    <col min="10010" max="10244" width="14.5703125" style="7"/>
    <col min="10245" max="10265" width="14.5703125" style="7" customWidth="1"/>
    <col min="10266" max="10500" width="14.5703125" style="7"/>
    <col min="10501" max="10521" width="14.5703125" style="7" customWidth="1"/>
    <col min="10522" max="10756" width="14.5703125" style="7"/>
    <col min="10757" max="10777" width="14.5703125" style="7" customWidth="1"/>
    <col min="10778" max="11012" width="14.5703125" style="7"/>
    <col min="11013" max="11033" width="14.5703125" style="7" customWidth="1"/>
    <col min="11034" max="11268" width="14.5703125" style="7"/>
    <col min="11269" max="11289" width="14.5703125" style="7" customWidth="1"/>
    <col min="11290" max="11524" width="14.5703125" style="7"/>
    <col min="11525" max="11545" width="14.5703125" style="7" customWidth="1"/>
    <col min="11546" max="11780" width="14.5703125" style="7"/>
    <col min="11781" max="11801" width="14.5703125" style="7" customWidth="1"/>
    <col min="11802" max="12036" width="14.5703125" style="7"/>
    <col min="12037" max="12057" width="14.5703125" style="7" customWidth="1"/>
    <col min="12058" max="12292" width="14.5703125" style="7"/>
    <col min="12293" max="12313" width="14.5703125" style="7" customWidth="1"/>
    <col min="12314" max="12548" width="14.5703125" style="7"/>
    <col min="12549" max="12569" width="14.5703125" style="7" customWidth="1"/>
    <col min="12570" max="12804" width="14.5703125" style="7"/>
    <col min="12805" max="12825" width="14.5703125" style="7" customWidth="1"/>
    <col min="12826" max="13060" width="14.5703125" style="7"/>
    <col min="13061" max="13081" width="14.5703125" style="7" customWidth="1"/>
    <col min="13082" max="13316" width="14.5703125" style="7"/>
    <col min="13317" max="13337" width="14.5703125" style="7" customWidth="1"/>
    <col min="13338" max="13572" width="14.5703125" style="7"/>
    <col min="13573" max="13593" width="14.5703125" style="7" customWidth="1"/>
    <col min="13594" max="13828" width="14.5703125" style="7"/>
    <col min="13829" max="13849" width="14.5703125" style="7" customWidth="1"/>
    <col min="13850" max="14084" width="14.5703125" style="7"/>
    <col min="14085" max="14105" width="14.5703125" style="7" customWidth="1"/>
    <col min="14106" max="14340" width="14.5703125" style="7"/>
    <col min="14341" max="14361" width="14.5703125" style="7" customWidth="1"/>
    <col min="14362" max="14596" width="14.5703125" style="7"/>
    <col min="14597" max="14617" width="14.5703125" style="7" customWidth="1"/>
    <col min="14618" max="14852" width="14.5703125" style="7"/>
    <col min="14853" max="14873" width="14.5703125" style="7" customWidth="1"/>
    <col min="14874" max="15108" width="14.5703125" style="7"/>
    <col min="15109" max="15129" width="14.5703125" style="7" customWidth="1"/>
    <col min="15130" max="15364" width="14.5703125" style="7"/>
    <col min="15365" max="15385" width="14.5703125" style="7" customWidth="1"/>
    <col min="15386" max="15620" width="14.5703125" style="7"/>
    <col min="15621" max="15641" width="14.5703125" style="7" customWidth="1"/>
    <col min="15642" max="15876" width="14.5703125" style="7"/>
    <col min="15877" max="15897" width="14.5703125" style="7" customWidth="1"/>
    <col min="15898" max="16132" width="14.5703125" style="7"/>
    <col min="16133" max="16153" width="14.5703125" style="7" customWidth="1"/>
    <col min="16154" max="16384" width="14.5703125" style="7"/>
  </cols>
  <sheetData>
    <row r="1" spans="1:30" x14ac:dyDescent="0.25">
      <c r="U1" s="198"/>
      <c r="V1" s="198"/>
    </row>
    <row r="2" spans="1:30" x14ac:dyDescent="0.25">
      <c r="D2" s="8"/>
      <c r="I2" s="121" t="s">
        <v>215</v>
      </c>
      <c r="U2" s="198"/>
      <c r="V2" s="198"/>
    </row>
    <row r="3" spans="1:30" x14ac:dyDescent="0.25">
      <c r="D3" s="8"/>
      <c r="U3" s="198"/>
      <c r="V3" s="198"/>
    </row>
    <row r="4" spans="1:30" ht="15.75" thickBot="1" x14ac:dyDescent="0.3">
      <c r="D4" s="8"/>
      <c r="U4" s="198"/>
      <c r="V4" s="198"/>
    </row>
    <row r="5" spans="1:30" ht="21.75" thickBot="1" x14ac:dyDescent="0.35">
      <c r="D5" s="8"/>
      <c r="E5" s="3" t="s">
        <v>0</v>
      </c>
      <c r="F5" s="261">
        <f>'DONNEES CLUB'!$B$5</f>
        <v>0</v>
      </c>
      <c r="G5" s="262"/>
      <c r="H5" s="263"/>
      <c r="I5" s="4" t="s">
        <v>7</v>
      </c>
      <c r="J5" s="265" t="e">
        <f>+VLOOKUP($F$5,Parametre!A:G,7,FALSE)</f>
        <v>#N/A</v>
      </c>
      <c r="K5" s="265"/>
      <c r="L5" s="265"/>
      <c r="M5" s="5"/>
      <c r="N5" s="33" t="s">
        <v>168</v>
      </c>
      <c r="O5" s="14"/>
      <c r="P5" s="33" t="e">
        <f>VLOOKUP(F5,Parametre!A:G,2,FALSE)</f>
        <v>#N/A</v>
      </c>
      <c r="Q5" s="14"/>
      <c r="R5" s="14"/>
      <c r="S5" s="14"/>
      <c r="T5" s="14"/>
      <c r="U5" s="199"/>
      <c r="V5" s="199"/>
      <c r="W5" s="14"/>
      <c r="X5" s="14"/>
      <c r="Y5" s="14"/>
    </row>
    <row r="6" spans="1:30" ht="19.5" thickBot="1" x14ac:dyDescent="0.35">
      <c r="J6" s="260"/>
      <c r="K6" s="260"/>
      <c r="L6" s="260"/>
      <c r="M6" s="9"/>
      <c r="N6" s="54" t="s">
        <v>172</v>
      </c>
      <c r="O6" s="14"/>
      <c r="P6" s="33" t="e">
        <f>+IF('DONNEES CLUB'!$B$10="",'DONNEES CLUB'!B17,'DONNEES CLUB'!B10)</f>
        <v>#N/A</v>
      </c>
      <c r="Q6" s="14"/>
      <c r="R6" s="14"/>
      <c r="S6" s="14"/>
      <c r="T6" s="14"/>
      <c r="U6" s="199"/>
      <c r="V6" s="199"/>
      <c r="W6" s="14"/>
      <c r="X6" s="14"/>
      <c r="Y6" s="14"/>
    </row>
    <row r="7" spans="1:30" ht="19.5" thickBot="1" x14ac:dyDescent="0.35">
      <c r="E7" s="3" t="s">
        <v>1</v>
      </c>
      <c r="F7" s="266">
        <f ca="1">IF('DONNEES CLUB'!B7="","merci de saisir une date dans onglet de club",'DONNEES CLUB'!B7)</f>
        <v>44866</v>
      </c>
      <c r="G7" s="266"/>
      <c r="H7" s="266"/>
      <c r="J7" s="128"/>
      <c r="K7" s="9"/>
      <c r="L7" s="9"/>
      <c r="M7" s="9"/>
      <c r="N7" s="33"/>
      <c r="O7" s="14">
        <v>2901812</v>
      </c>
      <c r="P7" s="33" t="e">
        <f>+IF('DONNEES CLUB'!$B$10="",'DONNEES CLUB'!B18,'DONNEES CLUB'!B11)</f>
        <v>#N/A</v>
      </c>
      <c r="Q7" s="14"/>
      <c r="R7" s="14"/>
      <c r="S7" s="14"/>
      <c r="T7" s="14"/>
      <c r="U7" s="199" t="s">
        <v>110</v>
      </c>
      <c r="V7" s="199" t="s">
        <v>220</v>
      </c>
      <c r="W7" s="129">
        <v>42730</v>
      </c>
      <c r="X7" s="14">
        <v>2017</v>
      </c>
      <c r="Y7" s="14"/>
    </row>
    <row r="8" spans="1:30" ht="18.75" x14ac:dyDescent="0.3">
      <c r="E8" s="3"/>
      <c r="J8" s="9"/>
      <c r="K8" s="9"/>
      <c r="L8" s="9"/>
      <c r="M8" s="9"/>
      <c r="N8" s="33"/>
      <c r="O8" s="14"/>
      <c r="P8" s="33" t="e">
        <f>+IF('DONNEES CLUB'!$B$10="",'DONNEES CLUB'!B19,'DONNEES CLUB'!B12)</f>
        <v>#N/A</v>
      </c>
      <c r="Q8" s="14" t="e">
        <f>+IF('DONNEES CLUB'!$B$10="",'DONNEES CLUB'!B20,'DONNEES CLUB'!B13)</f>
        <v>#N/A</v>
      </c>
      <c r="R8" s="14"/>
      <c r="S8" s="14"/>
      <c r="T8" s="14"/>
      <c r="U8" s="199"/>
      <c r="V8" s="199"/>
      <c r="W8" s="14"/>
      <c r="X8" s="14"/>
      <c r="Y8" s="14"/>
    </row>
    <row r="9" spans="1:30" ht="19.5" thickBot="1" x14ac:dyDescent="0.35">
      <c r="E9" s="3"/>
      <c r="J9" s="9"/>
      <c r="K9" s="9"/>
      <c r="L9" s="9"/>
      <c r="M9" s="9"/>
      <c r="U9" s="198"/>
      <c r="V9" s="198"/>
    </row>
    <row r="10" spans="1:30" ht="24" thickBot="1" x14ac:dyDescent="0.4">
      <c r="E10" s="41" t="s">
        <v>185</v>
      </c>
      <c r="F10" s="264" t="s">
        <v>262</v>
      </c>
      <c r="G10" s="264"/>
      <c r="H10" s="264"/>
      <c r="J10" s="9"/>
      <c r="K10" s="9"/>
      <c r="L10" s="9"/>
      <c r="M10" s="9"/>
      <c r="U10" s="198"/>
      <c r="V10" s="198"/>
    </row>
    <row r="11" spans="1:30" ht="18.75" x14ac:dyDescent="0.3">
      <c r="E11" s="3"/>
      <c r="J11" s="9"/>
      <c r="K11" s="9"/>
      <c r="L11" s="9"/>
      <c r="M11" s="9"/>
      <c r="U11" s="198"/>
      <c r="V11" s="198"/>
    </row>
    <row r="12" spans="1:30" ht="18.75" x14ac:dyDescent="0.3">
      <c r="E12" s="3"/>
      <c r="J12" s="9"/>
      <c r="K12" s="9"/>
      <c r="L12" s="9"/>
      <c r="M12" s="9"/>
      <c r="U12" s="198"/>
      <c r="V12" s="198"/>
    </row>
    <row r="13" spans="1:30" ht="18.75" x14ac:dyDescent="0.3">
      <c r="E13" s="3"/>
      <c r="J13" s="9"/>
      <c r="K13" s="9"/>
      <c r="L13" s="9"/>
      <c r="M13" s="9"/>
      <c r="U13" s="198"/>
      <c r="V13" s="198"/>
    </row>
    <row r="14" spans="1:30" ht="18.75" x14ac:dyDescent="0.3">
      <c r="E14" s="3"/>
      <c r="J14" s="9"/>
      <c r="K14" s="9"/>
      <c r="L14" s="9"/>
      <c r="M14" s="9"/>
      <c r="U14" s="198"/>
      <c r="V14" s="198"/>
    </row>
    <row r="15" spans="1:30" ht="19.5" thickBot="1" x14ac:dyDescent="0.35">
      <c r="E15" s="3"/>
      <c r="J15" s="9"/>
      <c r="K15" s="9"/>
      <c r="L15" s="9"/>
      <c r="M15" s="9"/>
      <c r="U15" s="198"/>
      <c r="V15" s="198"/>
    </row>
    <row r="16" spans="1:30" ht="31.5" customHeight="1" x14ac:dyDescent="0.3">
      <c r="A16" s="7" t="s">
        <v>277</v>
      </c>
      <c r="B16" s="7" t="s">
        <v>166</v>
      </c>
      <c r="C16" s="7" t="s">
        <v>280</v>
      </c>
      <c r="D16" s="7" t="s">
        <v>278</v>
      </c>
      <c r="E16" s="170" t="s">
        <v>189</v>
      </c>
      <c r="F16" s="107" t="s">
        <v>190</v>
      </c>
      <c r="G16" s="19" t="s">
        <v>3</v>
      </c>
      <c r="H16" s="19" t="s">
        <v>162</v>
      </c>
      <c r="I16" s="19" t="s">
        <v>5</v>
      </c>
      <c r="J16" s="20" t="s">
        <v>163</v>
      </c>
      <c r="K16" s="21" t="s">
        <v>164</v>
      </c>
      <c r="L16" s="19" t="s">
        <v>2</v>
      </c>
      <c r="M16" s="19" t="s">
        <v>169</v>
      </c>
      <c r="N16" s="259" t="s">
        <v>4</v>
      </c>
      <c r="O16" s="259"/>
      <c r="P16" s="259"/>
      <c r="Q16" s="259"/>
      <c r="R16" s="22"/>
      <c r="S16" s="23" t="s">
        <v>221</v>
      </c>
      <c r="T16" s="24" t="s">
        <v>171</v>
      </c>
      <c r="U16" s="23" t="s">
        <v>165</v>
      </c>
      <c r="V16" s="23" t="s">
        <v>166</v>
      </c>
      <c r="W16" s="42" t="s">
        <v>6</v>
      </c>
      <c r="X16" s="23" t="s">
        <v>167</v>
      </c>
      <c r="Y16" s="194" t="s">
        <v>349</v>
      </c>
      <c r="AB16" s="260"/>
      <c r="AC16" s="260"/>
      <c r="AD16" s="260"/>
    </row>
    <row r="17" spans="1:29" s="10" customFormat="1" ht="30" customHeight="1" x14ac:dyDescent="0.3">
      <c r="A17" s="10" t="str">
        <f>+IF(E17&lt;&gt;"",1,"")</f>
        <v/>
      </c>
      <c r="B17" s="10" t="str">
        <f>+IF(A17=1,IF(YEAR(G17)&gt;Parametre!$M$4,"licence jeune","licence senior"),"")</f>
        <v/>
      </c>
      <c r="C17" s="10" t="str">
        <f t="shared" ref="C17:C48" si="0">+IF(A17=1,IF(OR(K17&lt;&gt;29,M17&lt;&gt;$J$5),$F$10,"RENOUVELLEMENTS SANS CARTE"),"")</f>
        <v/>
      </c>
      <c r="D17" s="10" t="str">
        <f>+IF(OR(C17=$F$10,C17=""),"","erreur")</f>
        <v/>
      </c>
      <c r="E17" s="201"/>
      <c r="F17" s="202"/>
      <c r="G17" s="203"/>
      <c r="H17" s="203"/>
      <c r="I17" s="204"/>
      <c r="J17" s="205"/>
      <c r="K17" s="206"/>
      <c r="L17" s="206"/>
      <c r="M17" s="206"/>
      <c r="N17" s="207"/>
      <c r="O17" s="202"/>
      <c r="P17" s="208"/>
      <c r="Q17" s="204"/>
      <c r="R17" s="205"/>
      <c r="S17" s="203"/>
      <c r="T17" s="203"/>
      <c r="U17" s="204"/>
      <c r="V17" s="205"/>
      <c r="W17" s="205"/>
      <c r="X17" s="205"/>
      <c r="Y17" s="220"/>
    </row>
    <row r="18" spans="1:29" s="10" customFormat="1" ht="30" customHeight="1" x14ac:dyDescent="0.3">
      <c r="A18" s="10" t="str">
        <f t="shared" ref="A18:A32" si="1">+IF(E18&lt;&gt;"",1,"")</f>
        <v/>
      </c>
      <c r="B18" s="10" t="str">
        <f>+IF(A18=1,IF(YEAR(G18)&gt;Parametre!$M$4,"licence jeune","licence senior"),"")</f>
        <v/>
      </c>
      <c r="C18" s="10" t="str">
        <f t="shared" si="0"/>
        <v/>
      </c>
      <c r="D18" s="10" t="str">
        <f t="shared" ref="D18:D76" si="2">+IF(OR(C18=$F$10,C18=""),"","erreur")</f>
        <v/>
      </c>
      <c r="E18" s="201"/>
      <c r="F18" s="202"/>
      <c r="G18" s="203"/>
      <c r="H18" s="203"/>
      <c r="I18" s="204"/>
      <c r="J18" s="205"/>
      <c r="K18" s="206"/>
      <c r="L18" s="206"/>
      <c r="M18" s="206"/>
      <c r="N18" s="207"/>
      <c r="O18" s="202"/>
      <c r="P18" s="208"/>
      <c r="Q18" s="204"/>
      <c r="R18" s="205"/>
      <c r="S18" s="203"/>
      <c r="T18" s="203"/>
      <c r="U18" s="204"/>
      <c r="V18" s="205"/>
      <c r="W18" s="205"/>
      <c r="X18" s="205"/>
      <c r="Y18" s="220"/>
    </row>
    <row r="19" spans="1:29" s="10" customFormat="1" ht="30" customHeight="1" x14ac:dyDescent="0.3">
      <c r="A19" s="10" t="str">
        <f t="shared" si="1"/>
        <v/>
      </c>
      <c r="B19" s="10" t="str">
        <f>+IF(A19=1,IF(YEAR(G19)&gt;Parametre!$M$4,"licence jeune","licence senior"),"")</f>
        <v/>
      </c>
      <c r="C19" s="10" t="str">
        <f t="shared" si="0"/>
        <v/>
      </c>
      <c r="D19" s="10" t="str">
        <f t="shared" si="2"/>
        <v/>
      </c>
      <c r="E19" s="201"/>
      <c r="F19" s="202"/>
      <c r="G19" s="203"/>
      <c r="H19" s="203"/>
      <c r="I19" s="204"/>
      <c r="J19" s="205"/>
      <c r="K19" s="206"/>
      <c r="L19" s="206"/>
      <c r="M19" s="206"/>
      <c r="N19" s="207"/>
      <c r="O19" s="209"/>
      <c r="P19" s="208"/>
      <c r="Q19" s="204"/>
      <c r="R19" s="205"/>
      <c r="S19" s="203"/>
      <c r="T19" s="203"/>
      <c r="U19" s="204"/>
      <c r="V19" s="205"/>
      <c r="W19" s="205"/>
      <c r="X19" s="205"/>
      <c r="Y19" s="220"/>
      <c r="Z19" s="11"/>
      <c r="AA19" s="11"/>
      <c r="AC19" s="12"/>
    </row>
    <row r="20" spans="1:29" s="10" customFormat="1" ht="30" customHeight="1" x14ac:dyDescent="0.3">
      <c r="A20" s="10" t="str">
        <f t="shared" si="1"/>
        <v/>
      </c>
      <c r="B20" s="10" t="str">
        <f>+IF(A20=1,IF(YEAR(G20)&gt;Parametre!$M$4,"licence jeune","licence senior"),"")</f>
        <v/>
      </c>
      <c r="C20" s="10" t="str">
        <f t="shared" si="0"/>
        <v/>
      </c>
      <c r="D20" s="10" t="str">
        <f t="shared" si="2"/>
        <v/>
      </c>
      <c r="E20" s="201"/>
      <c r="F20" s="202"/>
      <c r="G20" s="203"/>
      <c r="H20" s="203"/>
      <c r="I20" s="204"/>
      <c r="J20" s="205"/>
      <c r="K20" s="206"/>
      <c r="L20" s="206"/>
      <c r="M20" s="206"/>
      <c r="N20" s="207"/>
      <c r="O20" s="202"/>
      <c r="P20" s="208"/>
      <c r="Q20" s="204"/>
      <c r="R20" s="205"/>
      <c r="S20" s="203"/>
      <c r="T20" s="203"/>
      <c r="U20" s="204"/>
      <c r="V20" s="205"/>
      <c r="W20" s="205"/>
      <c r="X20" s="205"/>
      <c r="Y20" s="220"/>
    </row>
    <row r="21" spans="1:29" s="10" customFormat="1" ht="30" customHeight="1" x14ac:dyDescent="0.3">
      <c r="A21" s="10" t="str">
        <f t="shared" si="1"/>
        <v/>
      </c>
      <c r="B21" s="10" t="str">
        <f>+IF(A21=1,IF(YEAR(G21)&gt;Parametre!$M$4,"licence jeune","licence senior"),"")</f>
        <v/>
      </c>
      <c r="C21" s="10" t="str">
        <f t="shared" si="0"/>
        <v/>
      </c>
      <c r="D21" s="10" t="str">
        <f t="shared" si="2"/>
        <v/>
      </c>
      <c r="E21" s="201"/>
      <c r="F21" s="202"/>
      <c r="G21" s="203"/>
      <c r="H21" s="203"/>
      <c r="I21" s="204"/>
      <c r="J21" s="205"/>
      <c r="K21" s="206"/>
      <c r="L21" s="206"/>
      <c r="M21" s="206"/>
      <c r="N21" s="207"/>
      <c r="O21" s="202"/>
      <c r="P21" s="208"/>
      <c r="Q21" s="204"/>
      <c r="R21" s="205"/>
      <c r="S21" s="203"/>
      <c r="T21" s="203"/>
      <c r="U21" s="204"/>
      <c r="V21" s="205"/>
      <c r="W21" s="205"/>
      <c r="X21" s="205"/>
      <c r="Y21" s="220"/>
    </row>
    <row r="22" spans="1:29" s="10" customFormat="1" ht="30" customHeight="1" x14ac:dyDescent="0.3">
      <c r="A22" s="10" t="str">
        <f t="shared" si="1"/>
        <v/>
      </c>
      <c r="B22" s="10" t="str">
        <f>+IF(A22=1,IF(YEAR(G22)&gt;Parametre!$M$4,"licence jeune","licence senior"),"")</f>
        <v/>
      </c>
      <c r="C22" s="10" t="str">
        <f t="shared" si="0"/>
        <v/>
      </c>
      <c r="D22" s="10" t="str">
        <f t="shared" si="2"/>
        <v/>
      </c>
      <c r="E22" s="201"/>
      <c r="F22" s="202"/>
      <c r="G22" s="203"/>
      <c r="H22" s="203"/>
      <c r="I22" s="204"/>
      <c r="J22" s="205"/>
      <c r="K22" s="206"/>
      <c r="L22" s="206"/>
      <c r="M22" s="206"/>
      <c r="N22" s="207"/>
      <c r="O22" s="202"/>
      <c r="P22" s="208"/>
      <c r="Q22" s="204"/>
      <c r="R22" s="205"/>
      <c r="S22" s="203"/>
      <c r="T22" s="203"/>
      <c r="U22" s="204"/>
      <c r="V22" s="205"/>
      <c r="W22" s="205"/>
      <c r="X22" s="205"/>
      <c r="Y22" s="220"/>
    </row>
    <row r="23" spans="1:29" s="10" customFormat="1" ht="30" customHeight="1" x14ac:dyDescent="0.3">
      <c r="A23" s="10" t="str">
        <f t="shared" si="1"/>
        <v/>
      </c>
      <c r="B23" s="10" t="str">
        <f>+IF(A23=1,IF(YEAR(G23)&gt;Parametre!$M$4,"licence jeune","licence senior"),"")</f>
        <v/>
      </c>
      <c r="C23" s="10" t="str">
        <f t="shared" si="0"/>
        <v/>
      </c>
      <c r="D23" s="10" t="str">
        <f t="shared" si="2"/>
        <v/>
      </c>
      <c r="E23" s="201"/>
      <c r="F23" s="202"/>
      <c r="G23" s="203"/>
      <c r="H23" s="203"/>
      <c r="I23" s="204"/>
      <c r="J23" s="210"/>
      <c r="K23" s="206"/>
      <c r="L23" s="206"/>
      <c r="M23" s="206"/>
      <c r="N23" s="207"/>
      <c r="O23" s="202"/>
      <c r="P23" s="208"/>
      <c r="Q23" s="204"/>
      <c r="R23" s="205"/>
      <c r="S23" s="203"/>
      <c r="T23" s="203"/>
      <c r="U23" s="204"/>
      <c r="V23" s="205"/>
      <c r="W23" s="205"/>
      <c r="X23" s="205"/>
      <c r="Y23" s="220"/>
    </row>
    <row r="24" spans="1:29" s="10" customFormat="1" ht="30" customHeight="1" x14ac:dyDescent="0.3">
      <c r="A24" s="10" t="str">
        <f t="shared" si="1"/>
        <v/>
      </c>
      <c r="B24" s="10" t="str">
        <f>+IF(A24=1,IF(YEAR(G24)&gt;Parametre!$M$4,"licence jeune","licence senior"),"")</f>
        <v/>
      </c>
      <c r="C24" s="10" t="str">
        <f t="shared" si="0"/>
        <v/>
      </c>
      <c r="D24" s="10" t="str">
        <f t="shared" si="2"/>
        <v/>
      </c>
      <c r="E24" s="201"/>
      <c r="F24" s="202"/>
      <c r="G24" s="203"/>
      <c r="H24" s="203"/>
      <c r="I24" s="211"/>
      <c r="J24" s="205"/>
      <c r="K24" s="206"/>
      <c r="L24" s="206"/>
      <c r="M24" s="206"/>
      <c r="N24" s="207"/>
      <c r="O24" s="202"/>
      <c r="P24" s="208"/>
      <c r="Q24" s="204"/>
      <c r="R24" s="205"/>
      <c r="S24" s="203"/>
      <c r="T24" s="203"/>
      <c r="U24" s="204"/>
      <c r="V24" s="205"/>
      <c r="W24" s="205"/>
      <c r="X24" s="205"/>
      <c r="Y24" s="220"/>
    </row>
    <row r="25" spans="1:29" s="10" customFormat="1" ht="30" customHeight="1" x14ac:dyDescent="0.3">
      <c r="A25" s="10" t="str">
        <f t="shared" si="1"/>
        <v/>
      </c>
      <c r="B25" s="10" t="str">
        <f>+IF(A25=1,IF(YEAR(G25)&gt;Parametre!$M$4,"licence jeune","licence senior"),"")</f>
        <v/>
      </c>
      <c r="C25" s="10" t="str">
        <f t="shared" si="0"/>
        <v/>
      </c>
      <c r="D25" s="10" t="str">
        <f t="shared" si="2"/>
        <v/>
      </c>
      <c r="E25" s="201"/>
      <c r="F25" s="202"/>
      <c r="G25" s="203"/>
      <c r="H25" s="203"/>
      <c r="I25" s="204"/>
      <c r="J25" s="205"/>
      <c r="K25" s="206"/>
      <c r="L25" s="206"/>
      <c r="M25" s="206"/>
      <c r="N25" s="207"/>
      <c r="O25" s="202"/>
      <c r="P25" s="208"/>
      <c r="Q25" s="204"/>
      <c r="R25" s="205"/>
      <c r="S25" s="203"/>
      <c r="T25" s="203"/>
      <c r="U25" s="204"/>
      <c r="V25" s="205"/>
      <c r="W25" s="205"/>
      <c r="X25" s="205"/>
      <c r="Y25" s="220"/>
    </row>
    <row r="26" spans="1:29" ht="30" customHeight="1" x14ac:dyDescent="0.3">
      <c r="A26" s="10" t="str">
        <f t="shared" si="1"/>
        <v/>
      </c>
      <c r="B26" s="10" t="str">
        <f>+IF(A26=1,IF(YEAR(G26)&gt;Parametre!$M$4,"licence jeune","licence senior"),"")</f>
        <v/>
      </c>
      <c r="C26" s="10" t="str">
        <f t="shared" si="0"/>
        <v/>
      </c>
      <c r="D26" s="10" t="str">
        <f t="shared" si="2"/>
        <v/>
      </c>
      <c r="E26" s="201"/>
      <c r="F26" s="202"/>
      <c r="G26" s="203"/>
      <c r="H26" s="203"/>
      <c r="I26" s="204"/>
      <c r="J26" s="205"/>
      <c r="K26" s="206"/>
      <c r="L26" s="206"/>
      <c r="M26" s="206"/>
      <c r="N26" s="207"/>
      <c r="O26" s="202"/>
      <c r="P26" s="208"/>
      <c r="Q26" s="204"/>
      <c r="R26" s="205"/>
      <c r="S26" s="203"/>
      <c r="T26" s="203"/>
      <c r="U26" s="204"/>
      <c r="V26" s="205"/>
      <c r="W26" s="205"/>
      <c r="X26" s="205"/>
      <c r="Y26" s="220"/>
    </row>
    <row r="27" spans="1:29" s="10" customFormat="1" ht="30" customHeight="1" x14ac:dyDescent="0.3">
      <c r="A27" s="10" t="str">
        <f t="shared" si="1"/>
        <v/>
      </c>
      <c r="B27" s="10" t="str">
        <f>+IF(A27=1,IF(YEAR(G27)&gt;Parametre!$M$4,"licence jeune","licence senior"),"")</f>
        <v/>
      </c>
      <c r="C27" s="10" t="str">
        <f t="shared" si="0"/>
        <v/>
      </c>
      <c r="D27" s="10" t="str">
        <f t="shared" si="2"/>
        <v/>
      </c>
      <c r="E27" s="201"/>
      <c r="F27" s="202"/>
      <c r="G27" s="203"/>
      <c r="H27" s="203"/>
      <c r="I27" s="204"/>
      <c r="J27" s="205"/>
      <c r="K27" s="206"/>
      <c r="L27" s="206"/>
      <c r="M27" s="206"/>
      <c r="N27" s="207"/>
      <c r="O27" s="209"/>
      <c r="P27" s="208"/>
      <c r="Q27" s="204"/>
      <c r="R27" s="205"/>
      <c r="S27" s="203"/>
      <c r="T27" s="203"/>
      <c r="U27" s="204"/>
      <c r="V27" s="205"/>
      <c r="W27" s="205"/>
      <c r="X27" s="205"/>
      <c r="Y27" s="220"/>
    </row>
    <row r="28" spans="1:29" s="10" customFormat="1" ht="30" customHeight="1" x14ac:dyDescent="0.3">
      <c r="A28" s="10" t="str">
        <f t="shared" si="1"/>
        <v/>
      </c>
      <c r="B28" s="10" t="str">
        <f>+IF(A28=1,IF(YEAR(G28)&gt;Parametre!$M$4,"licence jeune","licence senior"),"")</f>
        <v/>
      </c>
      <c r="C28" s="10" t="str">
        <f t="shared" si="0"/>
        <v/>
      </c>
      <c r="D28" s="10" t="str">
        <f t="shared" si="2"/>
        <v/>
      </c>
      <c r="E28" s="201"/>
      <c r="F28" s="202"/>
      <c r="G28" s="203"/>
      <c r="H28" s="203"/>
      <c r="I28" s="204"/>
      <c r="J28" s="205"/>
      <c r="K28" s="206"/>
      <c r="L28" s="206"/>
      <c r="M28" s="206"/>
      <c r="N28" s="207"/>
      <c r="O28" s="202"/>
      <c r="P28" s="208"/>
      <c r="Q28" s="204"/>
      <c r="R28" s="205"/>
      <c r="S28" s="203"/>
      <c r="T28" s="203"/>
      <c r="U28" s="204"/>
      <c r="V28" s="205"/>
      <c r="W28" s="205"/>
      <c r="X28" s="205"/>
      <c r="Y28" s="220"/>
    </row>
    <row r="29" spans="1:29" s="10" customFormat="1" ht="30" customHeight="1" x14ac:dyDescent="0.3">
      <c r="A29" s="10" t="str">
        <f t="shared" si="1"/>
        <v/>
      </c>
      <c r="B29" s="10" t="str">
        <f>+IF(A29=1,IF(YEAR(G29)&gt;Parametre!$M$4,"licence jeune","licence senior"),"")</f>
        <v/>
      </c>
      <c r="C29" s="10" t="str">
        <f t="shared" si="0"/>
        <v/>
      </c>
      <c r="D29" s="10" t="str">
        <f t="shared" si="2"/>
        <v/>
      </c>
      <c r="E29" s="201"/>
      <c r="F29" s="202"/>
      <c r="G29" s="203"/>
      <c r="H29" s="203"/>
      <c r="I29" s="204"/>
      <c r="J29" s="205"/>
      <c r="K29" s="206"/>
      <c r="L29" s="206"/>
      <c r="M29" s="206"/>
      <c r="N29" s="207"/>
      <c r="O29" s="202"/>
      <c r="P29" s="208"/>
      <c r="Q29" s="204"/>
      <c r="R29" s="205"/>
      <c r="S29" s="203"/>
      <c r="T29" s="203"/>
      <c r="U29" s="204"/>
      <c r="V29" s="205"/>
      <c r="W29" s="205"/>
      <c r="X29" s="205"/>
      <c r="Y29" s="220"/>
    </row>
    <row r="30" spans="1:29" s="10" customFormat="1" ht="30" customHeight="1" x14ac:dyDescent="0.3">
      <c r="A30" s="10" t="str">
        <f t="shared" si="1"/>
        <v/>
      </c>
      <c r="B30" s="10" t="str">
        <f>+IF(A30=1,IF(YEAR(G30)&gt;Parametre!$M$4,"licence jeune","licence senior"),"")</f>
        <v/>
      </c>
      <c r="C30" s="10" t="str">
        <f t="shared" si="0"/>
        <v/>
      </c>
      <c r="D30" s="10" t="str">
        <f t="shared" si="2"/>
        <v/>
      </c>
      <c r="E30" s="201"/>
      <c r="F30" s="202"/>
      <c r="G30" s="203"/>
      <c r="H30" s="203"/>
      <c r="I30" s="204"/>
      <c r="J30" s="205"/>
      <c r="K30" s="206"/>
      <c r="L30" s="206"/>
      <c r="M30" s="206"/>
      <c r="N30" s="207"/>
      <c r="O30" s="202"/>
      <c r="P30" s="208"/>
      <c r="Q30" s="204"/>
      <c r="R30" s="205"/>
      <c r="S30" s="203"/>
      <c r="T30" s="203"/>
      <c r="U30" s="204"/>
      <c r="V30" s="205"/>
      <c r="W30" s="205"/>
      <c r="X30" s="205"/>
      <c r="Y30" s="220"/>
      <c r="Z30" s="11"/>
      <c r="AA30" s="11"/>
      <c r="AC30" s="12"/>
    </row>
    <row r="31" spans="1:29" s="10" customFormat="1" ht="30" customHeight="1" x14ac:dyDescent="0.3">
      <c r="A31" s="10" t="str">
        <f t="shared" si="1"/>
        <v/>
      </c>
      <c r="B31" s="10" t="str">
        <f>+IF(A31=1,IF(YEAR(G31)&gt;Parametre!$M$4,"licence jeune","licence senior"),"")</f>
        <v/>
      </c>
      <c r="C31" s="10" t="str">
        <f t="shared" si="0"/>
        <v/>
      </c>
      <c r="D31" s="10" t="str">
        <f t="shared" si="2"/>
        <v/>
      </c>
      <c r="E31" s="201"/>
      <c r="F31" s="202"/>
      <c r="G31" s="203"/>
      <c r="H31" s="203"/>
      <c r="I31" s="204"/>
      <c r="J31" s="205"/>
      <c r="K31" s="206"/>
      <c r="L31" s="206"/>
      <c r="M31" s="206"/>
      <c r="N31" s="207"/>
      <c r="O31" s="202"/>
      <c r="P31" s="208"/>
      <c r="Q31" s="204"/>
      <c r="R31" s="205"/>
      <c r="S31" s="203"/>
      <c r="T31" s="203"/>
      <c r="U31" s="204"/>
      <c r="V31" s="205"/>
      <c r="W31" s="205"/>
      <c r="X31" s="205"/>
      <c r="Y31" s="220"/>
    </row>
    <row r="32" spans="1:29" s="10" customFormat="1" ht="30" customHeight="1" x14ac:dyDescent="0.3">
      <c r="A32" s="10" t="str">
        <f t="shared" si="1"/>
        <v/>
      </c>
      <c r="B32" s="10" t="str">
        <f>+IF(A32=1,IF(YEAR(G32)&gt;Parametre!$M$4,"licence jeune","licence senior"),"")</f>
        <v/>
      </c>
      <c r="C32" s="10" t="str">
        <f t="shared" si="0"/>
        <v/>
      </c>
      <c r="D32" s="10" t="str">
        <f t="shared" si="2"/>
        <v/>
      </c>
      <c r="E32" s="201"/>
      <c r="F32" s="202"/>
      <c r="G32" s="203"/>
      <c r="H32" s="203"/>
      <c r="I32" s="204"/>
      <c r="J32" s="205"/>
      <c r="K32" s="206"/>
      <c r="L32" s="206"/>
      <c r="M32" s="206"/>
      <c r="N32" s="207"/>
      <c r="O32" s="202"/>
      <c r="P32" s="208"/>
      <c r="Q32" s="204"/>
      <c r="R32" s="205"/>
      <c r="S32" s="203"/>
      <c r="T32" s="203"/>
      <c r="U32" s="204"/>
      <c r="V32" s="205"/>
      <c r="W32" s="205"/>
      <c r="X32" s="205"/>
      <c r="Y32" s="220"/>
    </row>
    <row r="33" spans="1:42" s="10" customFormat="1" ht="30" customHeight="1" x14ac:dyDescent="0.3">
      <c r="A33" s="10" t="str">
        <f t="shared" ref="A33:A76" si="3">+IF(E33&lt;&gt;"",1,"")</f>
        <v/>
      </c>
      <c r="B33" s="10" t="str">
        <f>+IF(A33=1,IF(YEAR(G33)&gt;Parametre!$M$4,"licence jeune","licence senior"),"")</f>
        <v/>
      </c>
      <c r="C33" s="10" t="str">
        <f t="shared" si="0"/>
        <v/>
      </c>
      <c r="D33" s="10" t="str">
        <f t="shared" si="2"/>
        <v/>
      </c>
      <c r="E33" s="201"/>
      <c r="F33" s="202"/>
      <c r="G33" s="203"/>
      <c r="H33" s="203"/>
      <c r="I33" s="204"/>
      <c r="J33" s="205"/>
      <c r="K33" s="206"/>
      <c r="L33" s="206"/>
      <c r="M33" s="206"/>
      <c r="N33" s="207"/>
      <c r="O33" s="202"/>
      <c r="P33" s="208"/>
      <c r="Q33" s="204"/>
      <c r="R33" s="205"/>
      <c r="S33" s="203"/>
      <c r="T33" s="203"/>
      <c r="U33" s="204"/>
      <c r="V33" s="205"/>
      <c r="W33" s="205"/>
      <c r="X33" s="205"/>
      <c r="Y33" s="220"/>
    </row>
    <row r="34" spans="1:42" s="10" customFormat="1" ht="30" customHeight="1" x14ac:dyDescent="0.3">
      <c r="A34" s="10" t="str">
        <f t="shared" si="3"/>
        <v/>
      </c>
      <c r="B34" s="10" t="str">
        <f>+IF(A34=1,IF(YEAR(G34)&gt;Parametre!$M$4,"licence jeune","licence senior"),"")</f>
        <v/>
      </c>
      <c r="C34" s="10" t="str">
        <f t="shared" si="0"/>
        <v/>
      </c>
      <c r="D34" s="10" t="str">
        <f t="shared" si="2"/>
        <v/>
      </c>
      <c r="E34" s="201"/>
      <c r="F34" s="202"/>
      <c r="G34" s="203"/>
      <c r="H34" s="203"/>
      <c r="I34" s="204"/>
      <c r="J34" s="205"/>
      <c r="K34" s="206"/>
      <c r="L34" s="206"/>
      <c r="M34" s="206"/>
      <c r="N34" s="207"/>
      <c r="O34" s="202"/>
      <c r="P34" s="208"/>
      <c r="Q34" s="204"/>
      <c r="R34" s="205"/>
      <c r="S34" s="203"/>
      <c r="T34" s="203"/>
      <c r="U34" s="204"/>
      <c r="V34" s="205"/>
      <c r="W34" s="205"/>
      <c r="X34" s="205"/>
      <c r="Y34" s="220"/>
      <c r="AD34" s="127"/>
      <c r="AP34" s="127"/>
    </row>
    <row r="35" spans="1:42" s="10" customFormat="1" ht="30" customHeight="1" x14ac:dyDescent="0.3">
      <c r="A35" s="10" t="str">
        <f t="shared" si="3"/>
        <v/>
      </c>
      <c r="B35" s="10" t="str">
        <f>+IF(A35=1,IF(YEAR(G35)&gt;Parametre!$M$4,"licence jeune","licence senior"),"")</f>
        <v/>
      </c>
      <c r="C35" s="10" t="str">
        <f t="shared" si="0"/>
        <v/>
      </c>
      <c r="D35" s="10" t="str">
        <f t="shared" si="2"/>
        <v/>
      </c>
      <c r="E35" s="201"/>
      <c r="F35" s="202"/>
      <c r="G35" s="203"/>
      <c r="H35" s="203"/>
      <c r="I35" s="204"/>
      <c r="J35" s="205"/>
      <c r="K35" s="206"/>
      <c r="L35" s="206"/>
      <c r="M35" s="206"/>
      <c r="N35" s="207"/>
      <c r="O35" s="202"/>
      <c r="P35" s="208"/>
      <c r="Q35" s="204"/>
      <c r="R35" s="205"/>
      <c r="S35" s="203"/>
      <c r="T35" s="203"/>
      <c r="U35" s="204"/>
      <c r="V35" s="205"/>
      <c r="W35" s="205"/>
      <c r="X35" s="205"/>
      <c r="Y35" s="220"/>
    </row>
    <row r="36" spans="1:42" s="10" customFormat="1" ht="30" hidden="1" customHeight="1" x14ac:dyDescent="0.3">
      <c r="A36" s="10" t="str">
        <f t="shared" si="3"/>
        <v/>
      </c>
      <c r="B36" s="10" t="str">
        <f>+IF(A36=1,IF(YEAR(G36)&gt;Parametre!$M$4,"licence jeune","licence senior"),"")</f>
        <v/>
      </c>
      <c r="C36" s="10" t="str">
        <f t="shared" si="0"/>
        <v/>
      </c>
      <c r="D36" s="10" t="str">
        <f t="shared" si="2"/>
        <v/>
      </c>
      <c r="E36" s="201"/>
      <c r="F36" s="202"/>
      <c r="G36" s="203"/>
      <c r="H36" s="203"/>
      <c r="I36" s="204"/>
      <c r="J36" s="205"/>
      <c r="K36" s="206"/>
      <c r="L36" s="206"/>
      <c r="M36" s="206"/>
      <c r="N36" s="207"/>
      <c r="O36" s="202"/>
      <c r="P36" s="208"/>
      <c r="Q36" s="204"/>
      <c r="R36" s="205"/>
      <c r="S36" s="203"/>
      <c r="T36" s="203"/>
      <c r="U36" s="204"/>
      <c r="V36" s="205"/>
      <c r="W36" s="205"/>
      <c r="X36" s="205"/>
      <c r="Y36" s="220"/>
    </row>
    <row r="37" spans="1:42" s="10" customFormat="1" ht="30" hidden="1" customHeight="1" x14ac:dyDescent="0.3">
      <c r="A37" s="10" t="str">
        <f t="shared" si="3"/>
        <v/>
      </c>
      <c r="B37" s="10" t="str">
        <f>+IF(A37=1,IF(YEAR(G37)&gt;Parametre!$M$4,"licence jeune","licence senior"),"")</f>
        <v/>
      </c>
      <c r="C37" s="10" t="str">
        <f t="shared" si="0"/>
        <v/>
      </c>
      <c r="D37" s="10" t="str">
        <f t="shared" si="2"/>
        <v/>
      </c>
      <c r="E37" s="221"/>
      <c r="F37" s="212"/>
      <c r="G37" s="213"/>
      <c r="H37" s="213"/>
      <c r="I37" s="214"/>
      <c r="J37" s="215"/>
      <c r="K37" s="216"/>
      <c r="L37" s="216"/>
      <c r="M37" s="216"/>
      <c r="N37" s="217"/>
      <c r="O37" s="212"/>
      <c r="P37" s="218"/>
      <c r="Q37" s="214"/>
      <c r="R37" s="215"/>
      <c r="S37" s="213"/>
      <c r="T37" s="213"/>
      <c r="U37" s="214"/>
      <c r="V37" s="215"/>
      <c r="W37" s="215"/>
      <c r="X37" s="215"/>
      <c r="Y37" s="222"/>
    </row>
    <row r="38" spans="1:42" s="10" customFormat="1" ht="30" hidden="1" customHeight="1" x14ac:dyDescent="0.3">
      <c r="A38" s="10" t="str">
        <f t="shared" si="3"/>
        <v/>
      </c>
      <c r="B38" s="10" t="str">
        <f>+IF(A38=1,IF(YEAR(G38)&gt;Parametre!$M$4,"licence jeune","licence senior"),"")</f>
        <v/>
      </c>
      <c r="C38" s="10" t="str">
        <f t="shared" si="0"/>
        <v/>
      </c>
      <c r="D38" s="10" t="str">
        <f t="shared" si="2"/>
        <v/>
      </c>
      <c r="E38" s="221"/>
      <c r="F38" s="212"/>
      <c r="G38" s="213"/>
      <c r="H38" s="213"/>
      <c r="I38" s="214"/>
      <c r="J38" s="215"/>
      <c r="K38" s="216"/>
      <c r="L38" s="216"/>
      <c r="M38" s="216"/>
      <c r="N38" s="217"/>
      <c r="O38" s="212"/>
      <c r="P38" s="218"/>
      <c r="Q38" s="214"/>
      <c r="R38" s="215"/>
      <c r="S38" s="213"/>
      <c r="T38" s="213"/>
      <c r="U38" s="214"/>
      <c r="V38" s="215"/>
      <c r="W38" s="215"/>
      <c r="X38" s="215"/>
      <c r="Y38" s="222"/>
    </row>
    <row r="39" spans="1:42" s="10" customFormat="1" ht="30" hidden="1" customHeight="1" x14ac:dyDescent="0.3">
      <c r="A39" s="10" t="str">
        <f t="shared" si="3"/>
        <v/>
      </c>
      <c r="B39" s="10" t="str">
        <f>+IF(A39=1,IF(YEAR(G39)&gt;Parametre!$M$4,"licence jeune","licence senior"),"")</f>
        <v/>
      </c>
      <c r="C39" s="10" t="str">
        <f t="shared" si="0"/>
        <v/>
      </c>
      <c r="D39" s="10" t="str">
        <f t="shared" si="2"/>
        <v/>
      </c>
      <c r="E39" s="221"/>
      <c r="F39" s="212"/>
      <c r="G39" s="213"/>
      <c r="H39" s="213"/>
      <c r="I39" s="214"/>
      <c r="J39" s="215"/>
      <c r="K39" s="216"/>
      <c r="L39" s="216"/>
      <c r="M39" s="216"/>
      <c r="N39" s="217"/>
      <c r="O39" s="212"/>
      <c r="P39" s="218"/>
      <c r="Q39" s="214"/>
      <c r="R39" s="215"/>
      <c r="S39" s="213"/>
      <c r="T39" s="213"/>
      <c r="U39" s="214"/>
      <c r="V39" s="215"/>
      <c r="W39" s="215"/>
      <c r="X39" s="215"/>
      <c r="Y39" s="222"/>
    </row>
    <row r="40" spans="1:42" s="10" customFormat="1" ht="30" hidden="1" customHeight="1" x14ac:dyDescent="0.3">
      <c r="A40" s="10" t="str">
        <f t="shared" si="3"/>
        <v/>
      </c>
      <c r="B40" s="10" t="str">
        <f>+IF(A40=1,IF(YEAR(G40)&gt;Parametre!$M$4,"licence jeune","licence senior"),"")</f>
        <v/>
      </c>
      <c r="C40" s="10" t="str">
        <f t="shared" si="0"/>
        <v/>
      </c>
      <c r="D40" s="10" t="str">
        <f t="shared" si="2"/>
        <v/>
      </c>
      <c r="E40" s="221"/>
      <c r="F40" s="212"/>
      <c r="G40" s="213"/>
      <c r="H40" s="213"/>
      <c r="I40" s="214"/>
      <c r="J40" s="215"/>
      <c r="K40" s="216"/>
      <c r="L40" s="216"/>
      <c r="M40" s="216"/>
      <c r="N40" s="217"/>
      <c r="O40" s="212"/>
      <c r="P40" s="218"/>
      <c r="Q40" s="214"/>
      <c r="R40" s="215"/>
      <c r="S40" s="213"/>
      <c r="T40" s="213"/>
      <c r="U40" s="214"/>
      <c r="V40" s="215"/>
      <c r="W40" s="215"/>
      <c r="X40" s="215"/>
      <c r="Y40" s="222"/>
    </row>
    <row r="41" spans="1:42" s="10" customFormat="1" ht="30" hidden="1" customHeight="1" x14ac:dyDescent="0.3">
      <c r="A41" s="10" t="str">
        <f t="shared" si="3"/>
        <v/>
      </c>
      <c r="B41" s="10" t="str">
        <f>+IF(A41=1,IF(YEAR(G41)&gt;Parametre!$M$4,"licence jeune","licence senior"),"")</f>
        <v/>
      </c>
      <c r="C41" s="10" t="str">
        <f t="shared" si="0"/>
        <v/>
      </c>
      <c r="D41" s="10" t="str">
        <f t="shared" si="2"/>
        <v/>
      </c>
      <c r="E41" s="221"/>
      <c r="F41" s="212"/>
      <c r="G41" s="213"/>
      <c r="H41" s="213"/>
      <c r="I41" s="214"/>
      <c r="J41" s="215"/>
      <c r="K41" s="216"/>
      <c r="L41" s="216"/>
      <c r="M41" s="216"/>
      <c r="N41" s="217"/>
      <c r="O41" s="212"/>
      <c r="P41" s="218"/>
      <c r="Q41" s="214"/>
      <c r="R41" s="215"/>
      <c r="S41" s="213"/>
      <c r="T41" s="213"/>
      <c r="U41" s="214"/>
      <c r="V41" s="215"/>
      <c r="W41" s="215"/>
      <c r="X41" s="215"/>
      <c r="Y41" s="222"/>
    </row>
    <row r="42" spans="1:42" s="10" customFormat="1" ht="30" hidden="1" customHeight="1" x14ac:dyDescent="0.3">
      <c r="A42" s="10" t="str">
        <f t="shared" si="3"/>
        <v/>
      </c>
      <c r="B42" s="10" t="str">
        <f>+IF(A42=1,IF(YEAR(G42)&gt;Parametre!$M$4,"licence jeune","licence senior"),"")</f>
        <v/>
      </c>
      <c r="C42" s="10" t="str">
        <f t="shared" si="0"/>
        <v/>
      </c>
      <c r="D42" s="10" t="str">
        <f t="shared" si="2"/>
        <v/>
      </c>
      <c r="E42" s="221"/>
      <c r="F42" s="212"/>
      <c r="G42" s="213"/>
      <c r="H42" s="213"/>
      <c r="I42" s="214"/>
      <c r="J42" s="215"/>
      <c r="K42" s="216"/>
      <c r="L42" s="216"/>
      <c r="M42" s="216"/>
      <c r="N42" s="219"/>
      <c r="O42" s="212"/>
      <c r="P42" s="218"/>
      <c r="Q42" s="214"/>
      <c r="R42" s="215"/>
      <c r="S42" s="213"/>
      <c r="T42" s="213"/>
      <c r="U42" s="214"/>
      <c r="V42" s="215"/>
      <c r="W42" s="215"/>
      <c r="X42" s="215"/>
      <c r="Y42" s="222"/>
    </row>
    <row r="43" spans="1:42" s="10" customFormat="1" ht="30" hidden="1" customHeight="1" x14ac:dyDescent="0.3">
      <c r="A43" s="10" t="str">
        <f t="shared" si="3"/>
        <v/>
      </c>
      <c r="B43" s="10" t="str">
        <f>+IF(A43=1,IF(YEAR(G43)&gt;Parametre!$M$4,"licence jeune","licence senior"),"")</f>
        <v/>
      </c>
      <c r="C43" s="10" t="str">
        <f t="shared" si="0"/>
        <v/>
      </c>
      <c r="D43" s="10" t="str">
        <f t="shared" si="2"/>
        <v/>
      </c>
      <c r="E43" s="221"/>
      <c r="F43" s="212"/>
      <c r="G43" s="213"/>
      <c r="H43" s="213"/>
      <c r="I43" s="214"/>
      <c r="J43" s="215"/>
      <c r="K43" s="216"/>
      <c r="L43" s="216"/>
      <c r="M43" s="216"/>
      <c r="N43" s="217"/>
      <c r="O43" s="212"/>
      <c r="P43" s="218"/>
      <c r="Q43" s="214"/>
      <c r="R43" s="215"/>
      <c r="S43" s="213"/>
      <c r="T43" s="213"/>
      <c r="U43" s="214"/>
      <c r="V43" s="215"/>
      <c r="W43" s="215"/>
      <c r="X43" s="215"/>
      <c r="Y43" s="222"/>
    </row>
    <row r="44" spans="1:42" s="10" customFormat="1" ht="30" hidden="1" customHeight="1" x14ac:dyDescent="0.3">
      <c r="A44" s="10" t="str">
        <f t="shared" si="3"/>
        <v/>
      </c>
      <c r="B44" s="10" t="str">
        <f>+IF(A44=1,IF(YEAR(G44)&gt;Parametre!$M$4,"licence jeune","licence senior"),"")</f>
        <v/>
      </c>
      <c r="C44" s="10" t="str">
        <f t="shared" si="0"/>
        <v/>
      </c>
      <c r="D44" s="10" t="str">
        <f t="shared" si="2"/>
        <v/>
      </c>
      <c r="E44" s="221"/>
      <c r="F44" s="212"/>
      <c r="G44" s="213"/>
      <c r="H44" s="213"/>
      <c r="I44" s="214"/>
      <c r="J44" s="215"/>
      <c r="K44" s="216"/>
      <c r="L44" s="216"/>
      <c r="M44" s="216"/>
      <c r="N44" s="217"/>
      <c r="O44" s="212"/>
      <c r="P44" s="218"/>
      <c r="Q44" s="214"/>
      <c r="R44" s="215"/>
      <c r="S44" s="213"/>
      <c r="T44" s="213"/>
      <c r="U44" s="214"/>
      <c r="V44" s="215"/>
      <c r="W44" s="215"/>
      <c r="X44" s="215"/>
      <c r="Y44" s="222"/>
    </row>
    <row r="45" spans="1:42" s="10" customFormat="1" ht="30" hidden="1" customHeight="1" x14ac:dyDescent="0.3">
      <c r="A45" s="10" t="str">
        <f t="shared" si="3"/>
        <v/>
      </c>
      <c r="B45" s="10" t="str">
        <f>+IF(A45=1,IF(YEAR(G45)&gt;Parametre!$M$4,"licence jeune","licence senior"),"")</f>
        <v/>
      </c>
      <c r="C45" s="10" t="str">
        <f t="shared" si="0"/>
        <v/>
      </c>
      <c r="D45" s="10" t="str">
        <f t="shared" si="2"/>
        <v/>
      </c>
      <c r="E45" s="221"/>
      <c r="F45" s="212"/>
      <c r="G45" s="213"/>
      <c r="H45" s="213"/>
      <c r="I45" s="214"/>
      <c r="J45" s="215"/>
      <c r="K45" s="216"/>
      <c r="L45" s="216"/>
      <c r="M45" s="216"/>
      <c r="N45" s="217"/>
      <c r="O45" s="212"/>
      <c r="P45" s="218"/>
      <c r="Q45" s="214"/>
      <c r="R45" s="215"/>
      <c r="S45" s="213"/>
      <c r="T45" s="213"/>
      <c r="U45" s="214"/>
      <c r="V45" s="215"/>
      <c r="W45" s="215"/>
      <c r="X45" s="215"/>
      <c r="Y45" s="222"/>
    </row>
    <row r="46" spans="1:42" s="10" customFormat="1" ht="30" hidden="1" customHeight="1" x14ac:dyDescent="0.3">
      <c r="A46" s="10" t="str">
        <f t="shared" si="3"/>
        <v/>
      </c>
      <c r="B46" s="10" t="str">
        <f>+IF(A46=1,IF(YEAR(G46)&gt;Parametre!$M$4,"licence jeune","licence senior"),"")</f>
        <v/>
      </c>
      <c r="C46" s="10" t="str">
        <f t="shared" si="0"/>
        <v/>
      </c>
      <c r="D46" s="10" t="str">
        <f t="shared" si="2"/>
        <v/>
      </c>
      <c r="E46" s="221"/>
      <c r="F46" s="212"/>
      <c r="G46" s="213"/>
      <c r="H46" s="213"/>
      <c r="I46" s="214"/>
      <c r="J46" s="215"/>
      <c r="K46" s="216"/>
      <c r="L46" s="216"/>
      <c r="M46" s="216"/>
      <c r="N46" s="217"/>
      <c r="O46" s="212"/>
      <c r="P46" s="218"/>
      <c r="Q46" s="214"/>
      <c r="R46" s="215"/>
      <c r="S46" s="213"/>
      <c r="T46" s="213"/>
      <c r="U46" s="214"/>
      <c r="V46" s="215"/>
      <c r="W46" s="215"/>
      <c r="X46" s="215"/>
      <c r="Y46" s="222"/>
    </row>
    <row r="47" spans="1:42" s="10" customFormat="1" ht="30" hidden="1" customHeight="1" x14ac:dyDescent="0.3">
      <c r="A47" s="10" t="str">
        <f t="shared" si="3"/>
        <v/>
      </c>
      <c r="B47" s="10" t="str">
        <f>+IF(A47=1,IF(YEAR(G47)&gt;Parametre!$M$4,"licence jeune","licence senior"),"")</f>
        <v/>
      </c>
      <c r="C47" s="10" t="str">
        <f t="shared" si="0"/>
        <v/>
      </c>
      <c r="D47" s="10" t="str">
        <f t="shared" si="2"/>
        <v/>
      </c>
      <c r="E47" s="221"/>
      <c r="F47" s="212"/>
      <c r="G47" s="213"/>
      <c r="H47" s="213"/>
      <c r="I47" s="214"/>
      <c r="J47" s="215"/>
      <c r="K47" s="216"/>
      <c r="L47" s="216"/>
      <c r="M47" s="216"/>
      <c r="N47" s="217"/>
      <c r="O47" s="212"/>
      <c r="P47" s="218"/>
      <c r="Q47" s="214"/>
      <c r="R47" s="215"/>
      <c r="S47" s="213"/>
      <c r="T47" s="213"/>
      <c r="U47" s="214"/>
      <c r="V47" s="215"/>
      <c r="W47" s="215"/>
      <c r="X47" s="215"/>
      <c r="Y47" s="222"/>
    </row>
    <row r="48" spans="1:42" s="10" customFormat="1" ht="30" hidden="1" customHeight="1" x14ac:dyDescent="0.3">
      <c r="A48" s="10" t="str">
        <f t="shared" si="3"/>
        <v/>
      </c>
      <c r="B48" s="10" t="str">
        <f>+IF(A48=1,IF(YEAR(G48)&gt;Parametre!$M$4,"licence jeune","licence senior"),"")</f>
        <v/>
      </c>
      <c r="C48" s="10" t="str">
        <f t="shared" si="0"/>
        <v/>
      </c>
      <c r="D48" s="10" t="str">
        <f t="shared" si="2"/>
        <v/>
      </c>
      <c r="E48" s="221"/>
      <c r="F48" s="212"/>
      <c r="G48" s="213"/>
      <c r="H48" s="213"/>
      <c r="I48" s="214"/>
      <c r="J48" s="215"/>
      <c r="K48" s="216"/>
      <c r="L48" s="216"/>
      <c r="M48" s="216"/>
      <c r="N48" s="217"/>
      <c r="O48" s="212"/>
      <c r="P48" s="218"/>
      <c r="Q48" s="214"/>
      <c r="R48" s="215"/>
      <c r="S48" s="213"/>
      <c r="T48" s="213"/>
      <c r="U48" s="214"/>
      <c r="V48" s="215"/>
      <c r="W48" s="215"/>
      <c r="X48" s="215"/>
      <c r="Y48" s="222"/>
    </row>
    <row r="49" spans="1:25" s="10" customFormat="1" ht="30" hidden="1" customHeight="1" x14ac:dyDescent="0.3">
      <c r="A49" s="10" t="str">
        <f t="shared" si="3"/>
        <v/>
      </c>
      <c r="B49" s="10" t="str">
        <f>+IF(A49=1,IF(YEAR(G49)&gt;Parametre!$M$4,"licence jeune","licence senior"),"")</f>
        <v/>
      </c>
      <c r="C49" s="10" t="str">
        <f t="shared" ref="C49:C76" si="4">+IF(A49=1,IF(OR(K49&lt;&gt;29,M49&lt;&gt;$J$5),$F$10,"RENOUVELLEMENTS SANS CARTE"),"")</f>
        <v/>
      </c>
      <c r="D49" s="10" t="str">
        <f t="shared" si="2"/>
        <v/>
      </c>
      <c r="E49" s="221"/>
      <c r="F49" s="212"/>
      <c r="G49" s="213"/>
      <c r="H49" s="213"/>
      <c r="I49" s="214"/>
      <c r="J49" s="215"/>
      <c r="K49" s="216"/>
      <c r="L49" s="216"/>
      <c r="M49" s="216"/>
      <c r="N49" s="217"/>
      <c r="O49" s="212"/>
      <c r="P49" s="218"/>
      <c r="Q49" s="214"/>
      <c r="R49" s="215"/>
      <c r="S49" s="213"/>
      <c r="T49" s="213"/>
      <c r="U49" s="214"/>
      <c r="V49" s="215"/>
      <c r="W49" s="215"/>
      <c r="X49" s="215"/>
      <c r="Y49" s="222"/>
    </row>
    <row r="50" spans="1:25" s="10" customFormat="1" ht="30" hidden="1" customHeight="1" x14ac:dyDescent="0.3">
      <c r="A50" s="10" t="str">
        <f t="shared" si="3"/>
        <v/>
      </c>
      <c r="B50" s="10" t="str">
        <f>+IF(A50=1,IF(YEAR(G50)&gt;Parametre!$M$4,"licence jeune","licence senior"),"")</f>
        <v/>
      </c>
      <c r="C50" s="10" t="str">
        <f t="shared" si="4"/>
        <v/>
      </c>
      <c r="D50" s="10" t="str">
        <f t="shared" si="2"/>
        <v/>
      </c>
      <c r="E50" s="221"/>
      <c r="F50" s="212"/>
      <c r="G50" s="213"/>
      <c r="H50" s="213"/>
      <c r="I50" s="214"/>
      <c r="J50" s="215"/>
      <c r="K50" s="216"/>
      <c r="L50" s="216"/>
      <c r="M50" s="216"/>
      <c r="N50" s="217"/>
      <c r="O50" s="212"/>
      <c r="P50" s="218"/>
      <c r="Q50" s="214"/>
      <c r="R50" s="215"/>
      <c r="S50" s="213"/>
      <c r="T50" s="213"/>
      <c r="U50" s="214"/>
      <c r="V50" s="215"/>
      <c r="W50" s="215"/>
      <c r="X50" s="215"/>
      <c r="Y50" s="222"/>
    </row>
    <row r="51" spans="1:25" s="10" customFormat="1" ht="30" hidden="1" customHeight="1" x14ac:dyDescent="0.3">
      <c r="A51" s="10" t="str">
        <f t="shared" si="3"/>
        <v/>
      </c>
      <c r="B51" s="10" t="str">
        <f>+IF(A51=1,IF(YEAR(G51)&gt;Parametre!$M$4,"licence jeune","licence senior"),"")</f>
        <v/>
      </c>
      <c r="C51" s="10" t="str">
        <f t="shared" si="4"/>
        <v/>
      </c>
      <c r="D51" s="10" t="str">
        <f t="shared" si="2"/>
        <v/>
      </c>
      <c r="E51" s="221"/>
      <c r="F51" s="212"/>
      <c r="G51" s="213"/>
      <c r="H51" s="213"/>
      <c r="I51" s="214"/>
      <c r="J51" s="215"/>
      <c r="K51" s="216"/>
      <c r="L51" s="216"/>
      <c r="M51" s="216"/>
      <c r="N51" s="217"/>
      <c r="O51" s="212"/>
      <c r="P51" s="218"/>
      <c r="Q51" s="214"/>
      <c r="R51" s="215"/>
      <c r="S51" s="213"/>
      <c r="T51" s="213"/>
      <c r="U51" s="214"/>
      <c r="V51" s="215"/>
      <c r="W51" s="215"/>
      <c r="X51" s="215"/>
      <c r="Y51" s="222"/>
    </row>
    <row r="52" spans="1:25" s="10" customFormat="1" ht="30" hidden="1" customHeight="1" x14ac:dyDescent="0.3">
      <c r="A52" s="10" t="str">
        <f t="shared" si="3"/>
        <v/>
      </c>
      <c r="B52" s="10" t="str">
        <f>+IF(A52=1,IF(YEAR(G52)&gt;Parametre!$M$4,"licence jeune","licence senior"),"")</f>
        <v/>
      </c>
      <c r="C52" s="10" t="str">
        <f t="shared" si="4"/>
        <v/>
      </c>
      <c r="D52" s="10" t="str">
        <f t="shared" si="2"/>
        <v/>
      </c>
      <c r="E52" s="221"/>
      <c r="F52" s="212"/>
      <c r="G52" s="213"/>
      <c r="H52" s="213"/>
      <c r="I52" s="214"/>
      <c r="J52" s="215"/>
      <c r="K52" s="216"/>
      <c r="L52" s="216"/>
      <c r="M52" s="216"/>
      <c r="N52" s="217"/>
      <c r="O52" s="212"/>
      <c r="P52" s="218"/>
      <c r="Q52" s="214"/>
      <c r="R52" s="215"/>
      <c r="S52" s="213"/>
      <c r="T52" s="213"/>
      <c r="U52" s="214"/>
      <c r="V52" s="215"/>
      <c r="W52" s="215"/>
      <c r="X52" s="215"/>
      <c r="Y52" s="222"/>
    </row>
    <row r="53" spans="1:25" s="10" customFormat="1" ht="30" hidden="1" customHeight="1" x14ac:dyDescent="0.3">
      <c r="A53" s="10" t="str">
        <f t="shared" si="3"/>
        <v/>
      </c>
      <c r="B53" s="10" t="str">
        <f>+IF(A53=1,IF(YEAR(G53)&gt;Parametre!$M$4,"licence jeune","licence senior"),"")</f>
        <v/>
      </c>
      <c r="C53" s="10" t="str">
        <f t="shared" si="4"/>
        <v/>
      </c>
      <c r="D53" s="10" t="str">
        <f t="shared" si="2"/>
        <v/>
      </c>
      <c r="E53" s="221"/>
      <c r="F53" s="212"/>
      <c r="G53" s="213"/>
      <c r="H53" s="213"/>
      <c r="I53" s="214"/>
      <c r="J53" s="215"/>
      <c r="K53" s="216"/>
      <c r="L53" s="216"/>
      <c r="M53" s="216"/>
      <c r="N53" s="217"/>
      <c r="O53" s="212"/>
      <c r="P53" s="218"/>
      <c r="Q53" s="214"/>
      <c r="R53" s="215"/>
      <c r="S53" s="213"/>
      <c r="T53" s="213"/>
      <c r="U53" s="214"/>
      <c r="V53" s="215"/>
      <c r="W53" s="215"/>
      <c r="X53" s="215"/>
      <c r="Y53" s="222"/>
    </row>
    <row r="54" spans="1:25" s="10" customFormat="1" ht="30" hidden="1" customHeight="1" x14ac:dyDescent="0.3">
      <c r="A54" s="10" t="str">
        <f t="shared" si="3"/>
        <v/>
      </c>
      <c r="B54" s="10" t="str">
        <f>+IF(A54=1,IF(YEAR(G54)&gt;Parametre!$M$4,"licence jeune","licence senior"),"")</f>
        <v/>
      </c>
      <c r="C54" s="10" t="str">
        <f t="shared" si="4"/>
        <v/>
      </c>
      <c r="D54" s="10" t="str">
        <f t="shared" si="2"/>
        <v/>
      </c>
      <c r="E54" s="221"/>
      <c r="F54" s="212"/>
      <c r="G54" s="213"/>
      <c r="H54" s="213"/>
      <c r="I54" s="214"/>
      <c r="J54" s="215"/>
      <c r="K54" s="216"/>
      <c r="L54" s="216"/>
      <c r="M54" s="216"/>
      <c r="N54" s="217"/>
      <c r="O54" s="212"/>
      <c r="P54" s="218"/>
      <c r="Q54" s="214"/>
      <c r="R54" s="215"/>
      <c r="S54" s="213"/>
      <c r="T54" s="213"/>
      <c r="U54" s="214"/>
      <c r="V54" s="215"/>
      <c r="W54" s="215"/>
      <c r="X54" s="215"/>
      <c r="Y54" s="222"/>
    </row>
    <row r="55" spans="1:25" s="10" customFormat="1" ht="30" hidden="1" customHeight="1" x14ac:dyDescent="0.3">
      <c r="A55" s="10" t="str">
        <f t="shared" si="3"/>
        <v/>
      </c>
      <c r="B55" s="10" t="str">
        <f>+IF(A55=1,IF(YEAR(G55)&gt;Parametre!$M$4,"licence jeune","licence senior"),"")</f>
        <v/>
      </c>
      <c r="C55" s="10" t="str">
        <f t="shared" si="4"/>
        <v/>
      </c>
      <c r="D55" s="10" t="str">
        <f t="shared" si="2"/>
        <v/>
      </c>
      <c r="E55" s="221"/>
      <c r="F55" s="212"/>
      <c r="G55" s="213"/>
      <c r="H55" s="213"/>
      <c r="I55" s="214"/>
      <c r="J55" s="215"/>
      <c r="K55" s="216"/>
      <c r="L55" s="216"/>
      <c r="M55" s="216"/>
      <c r="N55" s="217"/>
      <c r="O55" s="212"/>
      <c r="P55" s="218"/>
      <c r="Q55" s="214"/>
      <c r="R55" s="215"/>
      <c r="S55" s="213"/>
      <c r="T55" s="213"/>
      <c r="U55" s="214"/>
      <c r="V55" s="215"/>
      <c r="W55" s="215"/>
      <c r="X55" s="215"/>
      <c r="Y55" s="222"/>
    </row>
    <row r="56" spans="1:25" s="10" customFormat="1" ht="30" hidden="1" customHeight="1" x14ac:dyDescent="0.3">
      <c r="A56" s="10" t="str">
        <f t="shared" si="3"/>
        <v/>
      </c>
      <c r="B56" s="10" t="str">
        <f>+IF(A56=1,IF(YEAR(G56)&gt;Parametre!$M$4,"licence jeune","licence senior"),"")</f>
        <v/>
      </c>
      <c r="C56" s="10" t="str">
        <f t="shared" si="4"/>
        <v/>
      </c>
      <c r="D56" s="10" t="str">
        <f t="shared" si="2"/>
        <v/>
      </c>
      <c r="E56" s="221"/>
      <c r="F56" s="212"/>
      <c r="G56" s="213"/>
      <c r="H56" s="213"/>
      <c r="I56" s="214"/>
      <c r="J56" s="215"/>
      <c r="K56" s="216"/>
      <c r="L56" s="216"/>
      <c r="M56" s="216"/>
      <c r="N56" s="217"/>
      <c r="O56" s="212"/>
      <c r="P56" s="218"/>
      <c r="Q56" s="214"/>
      <c r="R56" s="215"/>
      <c r="S56" s="213"/>
      <c r="T56" s="213"/>
      <c r="U56" s="214"/>
      <c r="V56" s="215"/>
      <c r="W56" s="215"/>
      <c r="X56" s="215"/>
      <c r="Y56" s="222"/>
    </row>
    <row r="57" spans="1:25" s="10" customFormat="1" ht="30" hidden="1" customHeight="1" x14ac:dyDescent="0.3">
      <c r="A57" s="10" t="str">
        <f t="shared" si="3"/>
        <v/>
      </c>
      <c r="B57" s="10" t="str">
        <f>+IF(A57=1,IF(YEAR(G57)&gt;Parametre!$M$4,"licence jeune","licence senior"),"")</f>
        <v/>
      </c>
      <c r="C57" s="10" t="str">
        <f t="shared" si="4"/>
        <v/>
      </c>
      <c r="D57" s="10" t="str">
        <f t="shared" si="2"/>
        <v/>
      </c>
      <c r="E57" s="221"/>
      <c r="F57" s="212"/>
      <c r="G57" s="213"/>
      <c r="H57" s="213"/>
      <c r="I57" s="214"/>
      <c r="J57" s="215"/>
      <c r="K57" s="216"/>
      <c r="L57" s="216"/>
      <c r="M57" s="216"/>
      <c r="N57" s="217"/>
      <c r="O57" s="212"/>
      <c r="P57" s="218"/>
      <c r="Q57" s="214"/>
      <c r="R57" s="215"/>
      <c r="S57" s="213"/>
      <c r="T57" s="213"/>
      <c r="U57" s="214"/>
      <c r="V57" s="215"/>
      <c r="W57" s="215"/>
      <c r="X57" s="215"/>
      <c r="Y57" s="222"/>
    </row>
    <row r="58" spans="1:25" s="10" customFormat="1" ht="30" hidden="1" customHeight="1" x14ac:dyDescent="0.3">
      <c r="A58" s="10" t="str">
        <f t="shared" si="3"/>
        <v/>
      </c>
      <c r="B58" s="10" t="str">
        <f>+IF(A58=1,IF(YEAR(G58)&gt;Parametre!$M$4,"licence jeune","licence senior"),"")</f>
        <v/>
      </c>
      <c r="C58" s="10" t="str">
        <f t="shared" si="4"/>
        <v/>
      </c>
      <c r="D58" s="10" t="str">
        <f t="shared" si="2"/>
        <v/>
      </c>
      <c r="E58" s="221"/>
      <c r="F58" s="212"/>
      <c r="G58" s="213"/>
      <c r="H58" s="213"/>
      <c r="I58" s="214"/>
      <c r="J58" s="215"/>
      <c r="K58" s="216"/>
      <c r="L58" s="216"/>
      <c r="M58" s="216"/>
      <c r="N58" s="217"/>
      <c r="O58" s="212"/>
      <c r="P58" s="218"/>
      <c r="Q58" s="214"/>
      <c r="R58" s="215"/>
      <c r="S58" s="213"/>
      <c r="T58" s="213"/>
      <c r="U58" s="214"/>
      <c r="V58" s="215"/>
      <c r="W58" s="215"/>
      <c r="X58" s="215"/>
      <c r="Y58" s="222"/>
    </row>
    <row r="59" spans="1:25" s="10" customFormat="1" ht="30" hidden="1" customHeight="1" x14ac:dyDescent="0.3">
      <c r="A59" s="10" t="str">
        <f t="shared" si="3"/>
        <v/>
      </c>
      <c r="B59" s="10" t="str">
        <f>+IF(A59=1,IF(YEAR(G59)&gt;Parametre!$M$4,"licence jeune","licence senior"),"")</f>
        <v/>
      </c>
      <c r="C59" s="10" t="str">
        <f t="shared" si="4"/>
        <v/>
      </c>
      <c r="D59" s="10" t="str">
        <f t="shared" si="2"/>
        <v/>
      </c>
      <c r="E59" s="221"/>
      <c r="F59" s="212"/>
      <c r="G59" s="213"/>
      <c r="H59" s="213"/>
      <c r="I59" s="214"/>
      <c r="J59" s="215"/>
      <c r="K59" s="216"/>
      <c r="L59" s="216"/>
      <c r="M59" s="216"/>
      <c r="N59" s="217"/>
      <c r="O59" s="212"/>
      <c r="P59" s="218"/>
      <c r="Q59" s="214"/>
      <c r="R59" s="215"/>
      <c r="S59" s="213"/>
      <c r="T59" s="213"/>
      <c r="U59" s="214"/>
      <c r="V59" s="215"/>
      <c r="W59" s="215"/>
      <c r="X59" s="215"/>
      <c r="Y59" s="222"/>
    </row>
    <row r="60" spans="1:25" s="10" customFormat="1" ht="30" hidden="1" customHeight="1" x14ac:dyDescent="0.3">
      <c r="A60" s="10" t="str">
        <f t="shared" si="3"/>
        <v/>
      </c>
      <c r="B60" s="10" t="str">
        <f>+IF(A60=1,IF(YEAR(G60)&gt;Parametre!$M$4,"licence jeune","licence senior"),"")</f>
        <v/>
      </c>
      <c r="C60" s="10" t="str">
        <f t="shared" si="4"/>
        <v/>
      </c>
      <c r="D60" s="10" t="str">
        <f t="shared" si="2"/>
        <v/>
      </c>
      <c r="E60" s="221"/>
      <c r="F60" s="212"/>
      <c r="G60" s="213"/>
      <c r="H60" s="213"/>
      <c r="I60" s="214"/>
      <c r="J60" s="215"/>
      <c r="K60" s="216"/>
      <c r="L60" s="216"/>
      <c r="M60" s="216"/>
      <c r="N60" s="217"/>
      <c r="O60" s="212"/>
      <c r="P60" s="218"/>
      <c r="Q60" s="214"/>
      <c r="R60" s="215"/>
      <c r="S60" s="213"/>
      <c r="T60" s="213"/>
      <c r="U60" s="214"/>
      <c r="V60" s="215"/>
      <c r="W60" s="215"/>
      <c r="X60" s="215"/>
      <c r="Y60" s="222"/>
    </row>
    <row r="61" spans="1:25" s="10" customFormat="1" ht="30" hidden="1" customHeight="1" x14ac:dyDescent="0.3">
      <c r="A61" s="10" t="str">
        <f t="shared" si="3"/>
        <v/>
      </c>
      <c r="B61" s="10" t="str">
        <f>+IF(A61=1,IF(YEAR(G61)&gt;Parametre!$M$4,"licence jeune","licence senior"),"")</f>
        <v/>
      </c>
      <c r="C61" s="10" t="str">
        <f t="shared" si="4"/>
        <v/>
      </c>
      <c r="D61" s="10" t="str">
        <f t="shared" si="2"/>
        <v/>
      </c>
      <c r="E61" s="221"/>
      <c r="F61" s="212"/>
      <c r="G61" s="213"/>
      <c r="H61" s="213"/>
      <c r="I61" s="214"/>
      <c r="J61" s="215"/>
      <c r="K61" s="216"/>
      <c r="L61" s="216"/>
      <c r="M61" s="216"/>
      <c r="N61" s="217"/>
      <c r="O61" s="212"/>
      <c r="P61" s="218"/>
      <c r="Q61" s="214"/>
      <c r="R61" s="215"/>
      <c r="S61" s="213"/>
      <c r="T61" s="213"/>
      <c r="U61" s="214"/>
      <c r="V61" s="215"/>
      <c r="W61" s="215"/>
      <c r="X61" s="215"/>
      <c r="Y61" s="222"/>
    </row>
    <row r="62" spans="1:25" s="10" customFormat="1" ht="30" hidden="1" customHeight="1" x14ac:dyDescent="0.3">
      <c r="A62" s="10" t="str">
        <f t="shared" si="3"/>
        <v/>
      </c>
      <c r="B62" s="10" t="str">
        <f>+IF(A62=1,IF(YEAR(G62)&gt;Parametre!$M$4,"licence jeune","licence senior"),"")</f>
        <v/>
      </c>
      <c r="C62" s="10" t="str">
        <f t="shared" si="4"/>
        <v/>
      </c>
      <c r="D62" s="10" t="str">
        <f t="shared" si="2"/>
        <v/>
      </c>
      <c r="E62" s="221"/>
      <c r="F62" s="212"/>
      <c r="G62" s="213"/>
      <c r="H62" s="213"/>
      <c r="I62" s="214"/>
      <c r="J62" s="215"/>
      <c r="K62" s="216"/>
      <c r="L62" s="216"/>
      <c r="M62" s="216"/>
      <c r="N62" s="217"/>
      <c r="O62" s="212"/>
      <c r="P62" s="218"/>
      <c r="Q62" s="214"/>
      <c r="R62" s="215"/>
      <c r="S62" s="213"/>
      <c r="T62" s="213"/>
      <c r="U62" s="214"/>
      <c r="V62" s="215"/>
      <c r="W62" s="215"/>
      <c r="X62" s="215"/>
      <c r="Y62" s="222"/>
    </row>
    <row r="63" spans="1:25" s="10" customFormat="1" ht="30" hidden="1" customHeight="1" x14ac:dyDescent="0.3">
      <c r="A63" s="10" t="str">
        <f t="shared" si="3"/>
        <v/>
      </c>
      <c r="B63" s="10" t="str">
        <f>+IF(A63=1,IF(YEAR(G63)&gt;Parametre!$M$4,"licence jeune","licence senior"),"")</f>
        <v/>
      </c>
      <c r="C63" s="10" t="str">
        <f t="shared" si="4"/>
        <v/>
      </c>
      <c r="D63" s="10" t="str">
        <f t="shared" si="2"/>
        <v/>
      </c>
      <c r="E63" s="221"/>
      <c r="F63" s="212"/>
      <c r="G63" s="213"/>
      <c r="H63" s="213"/>
      <c r="I63" s="214"/>
      <c r="J63" s="215"/>
      <c r="K63" s="216"/>
      <c r="L63" s="216"/>
      <c r="M63" s="216"/>
      <c r="N63" s="217"/>
      <c r="O63" s="212"/>
      <c r="P63" s="218"/>
      <c r="Q63" s="214"/>
      <c r="R63" s="215"/>
      <c r="S63" s="213"/>
      <c r="T63" s="213"/>
      <c r="U63" s="214"/>
      <c r="V63" s="215"/>
      <c r="W63" s="215"/>
      <c r="X63" s="215"/>
      <c r="Y63" s="222"/>
    </row>
    <row r="64" spans="1:25" s="10" customFormat="1" ht="30" hidden="1" customHeight="1" x14ac:dyDescent="0.3">
      <c r="A64" s="10" t="str">
        <f t="shared" si="3"/>
        <v/>
      </c>
      <c r="B64" s="10" t="str">
        <f>+IF(A64=1,IF(YEAR(G64)&gt;Parametre!$M$4,"licence jeune","licence senior"),"")</f>
        <v/>
      </c>
      <c r="C64" s="10" t="str">
        <f t="shared" si="4"/>
        <v/>
      </c>
      <c r="D64" s="10" t="str">
        <f t="shared" si="2"/>
        <v/>
      </c>
      <c r="E64" s="221"/>
      <c r="F64" s="212"/>
      <c r="G64" s="213"/>
      <c r="H64" s="213"/>
      <c r="I64" s="214"/>
      <c r="J64" s="215"/>
      <c r="K64" s="216"/>
      <c r="L64" s="216"/>
      <c r="M64" s="216"/>
      <c r="N64" s="217"/>
      <c r="O64" s="212"/>
      <c r="P64" s="218"/>
      <c r="Q64" s="214"/>
      <c r="R64" s="215"/>
      <c r="S64" s="213"/>
      <c r="T64" s="213"/>
      <c r="U64" s="214"/>
      <c r="V64" s="215"/>
      <c r="W64" s="215"/>
      <c r="X64" s="215"/>
      <c r="Y64" s="222"/>
    </row>
    <row r="65" spans="1:25" s="10" customFormat="1" ht="30" hidden="1" customHeight="1" x14ac:dyDescent="0.3">
      <c r="A65" s="10" t="str">
        <f t="shared" si="3"/>
        <v/>
      </c>
      <c r="B65" s="10" t="str">
        <f>+IF(A65=1,IF(YEAR(G65)&gt;Parametre!$M$4,"licence jeune","licence senior"),"")</f>
        <v/>
      </c>
      <c r="C65" s="10" t="str">
        <f t="shared" si="4"/>
        <v/>
      </c>
      <c r="D65" s="10" t="str">
        <f t="shared" si="2"/>
        <v/>
      </c>
      <c r="E65" s="221"/>
      <c r="F65" s="212"/>
      <c r="G65" s="213"/>
      <c r="H65" s="213"/>
      <c r="I65" s="214"/>
      <c r="J65" s="215"/>
      <c r="K65" s="216"/>
      <c r="L65" s="216"/>
      <c r="M65" s="216"/>
      <c r="N65" s="217"/>
      <c r="O65" s="212"/>
      <c r="P65" s="218"/>
      <c r="Q65" s="214"/>
      <c r="R65" s="215"/>
      <c r="S65" s="213"/>
      <c r="T65" s="213"/>
      <c r="U65" s="214"/>
      <c r="V65" s="215"/>
      <c r="W65" s="215"/>
      <c r="X65" s="215"/>
      <c r="Y65" s="222"/>
    </row>
    <row r="66" spans="1:25" ht="30" hidden="1" customHeight="1" x14ac:dyDescent="0.3">
      <c r="A66" s="10" t="str">
        <f t="shared" si="3"/>
        <v/>
      </c>
      <c r="B66" s="10" t="str">
        <f>+IF(A66=1,IF(YEAR(G66)&gt;Parametre!$M$4,"licence jeune","licence senior"),"")</f>
        <v/>
      </c>
      <c r="C66" s="10" t="str">
        <f t="shared" si="4"/>
        <v/>
      </c>
      <c r="D66" s="10" t="str">
        <f t="shared" si="2"/>
        <v/>
      </c>
      <c r="E66" s="221"/>
      <c r="F66" s="212"/>
      <c r="G66" s="213"/>
      <c r="H66" s="203"/>
      <c r="I66" s="211"/>
      <c r="J66" s="215"/>
      <c r="K66" s="206"/>
      <c r="L66" s="206"/>
      <c r="M66" s="206"/>
      <c r="N66" s="217"/>
      <c r="O66" s="212"/>
      <c r="P66" s="218"/>
      <c r="Q66" s="214"/>
      <c r="R66" s="215"/>
      <c r="S66" s="213"/>
      <c r="T66" s="213"/>
      <c r="U66" s="214"/>
      <c r="V66" s="215"/>
      <c r="W66" s="215"/>
      <c r="X66" s="215"/>
      <c r="Y66" s="222"/>
    </row>
    <row r="67" spans="1:25" ht="30" hidden="1" customHeight="1" x14ac:dyDescent="0.3">
      <c r="A67" s="10" t="str">
        <f t="shared" si="3"/>
        <v/>
      </c>
      <c r="B67" s="10" t="str">
        <f>+IF(A67=1,IF(YEAR(G67)&gt;Parametre!$M$4,"licence jeune","licence senior"),"")</f>
        <v/>
      </c>
      <c r="C67" s="10" t="str">
        <f t="shared" si="4"/>
        <v/>
      </c>
      <c r="D67" s="10" t="str">
        <f t="shared" si="2"/>
        <v/>
      </c>
      <c r="E67" s="171"/>
      <c r="F67" s="40"/>
      <c r="G67" s="16"/>
      <c r="H67" s="16"/>
      <c r="I67" s="43"/>
      <c r="J67" s="44"/>
      <c r="K67" s="15"/>
      <c r="L67" s="15"/>
      <c r="M67" s="15"/>
      <c r="N67" s="37"/>
      <c r="O67" s="40"/>
      <c r="P67" s="35"/>
      <c r="Q67" s="43"/>
      <c r="R67" s="44"/>
      <c r="S67" s="16"/>
      <c r="T67" s="16"/>
      <c r="U67" s="43"/>
      <c r="V67" s="44"/>
      <c r="W67" s="44"/>
      <c r="X67" s="44"/>
      <c r="Y67" s="25"/>
    </row>
    <row r="68" spans="1:25" ht="30" hidden="1" customHeight="1" x14ac:dyDescent="0.3">
      <c r="A68" s="10" t="str">
        <f t="shared" si="3"/>
        <v/>
      </c>
      <c r="B68" s="10" t="str">
        <f>+IF(A68=1,IF(YEAR(G68)&gt;Parametre!$M$4,"licence jeune","licence senior"),"")</f>
        <v/>
      </c>
      <c r="C68" s="10" t="str">
        <f t="shared" si="4"/>
        <v/>
      </c>
      <c r="D68" s="10" t="str">
        <f t="shared" si="2"/>
        <v/>
      </c>
      <c r="E68" s="171"/>
      <c r="F68" s="40"/>
      <c r="G68" s="16"/>
      <c r="H68" s="16"/>
      <c r="I68" s="43"/>
      <c r="J68" s="44"/>
      <c r="K68" s="15"/>
      <c r="L68" s="15"/>
      <c r="M68" s="15"/>
      <c r="N68" s="37"/>
      <c r="O68" s="40"/>
      <c r="P68" s="35"/>
      <c r="Q68" s="43"/>
      <c r="R68" s="44"/>
      <c r="S68" s="16"/>
      <c r="T68" s="16"/>
      <c r="U68" s="43"/>
      <c r="V68" s="44"/>
      <c r="W68" s="44"/>
      <c r="X68" s="44"/>
      <c r="Y68" s="25"/>
    </row>
    <row r="69" spans="1:25" ht="30" hidden="1" customHeight="1" x14ac:dyDescent="0.3">
      <c r="A69" s="10" t="str">
        <f t="shared" si="3"/>
        <v/>
      </c>
      <c r="B69" s="10" t="str">
        <f>+IF(A69=1,IF(YEAR(G69)&gt;Parametre!$M$4,"licence jeune","licence senior"),"")</f>
        <v/>
      </c>
      <c r="C69" s="10" t="str">
        <f t="shared" si="4"/>
        <v/>
      </c>
      <c r="D69" s="10" t="str">
        <f t="shared" si="2"/>
        <v/>
      </c>
      <c r="E69" s="171"/>
      <c r="F69" s="40"/>
      <c r="G69" s="16"/>
      <c r="H69" s="16"/>
      <c r="I69" s="43"/>
      <c r="J69" s="44"/>
      <c r="K69" s="15"/>
      <c r="L69" s="15"/>
      <c r="M69" s="15"/>
      <c r="N69" s="37"/>
      <c r="O69" s="40"/>
      <c r="P69" s="35"/>
      <c r="Q69" s="43"/>
      <c r="R69" s="44"/>
      <c r="S69" s="16"/>
      <c r="T69" s="16"/>
      <c r="U69" s="43"/>
      <c r="V69" s="44"/>
      <c r="W69" s="44"/>
      <c r="X69" s="44"/>
      <c r="Y69" s="25"/>
    </row>
    <row r="70" spans="1:25" ht="30" hidden="1" customHeight="1" x14ac:dyDescent="0.3">
      <c r="A70" s="10" t="str">
        <f t="shared" si="3"/>
        <v/>
      </c>
      <c r="B70" s="10" t="str">
        <f>+IF(A70=1,IF(YEAR(G70)&gt;Parametre!$M$4,"licence jeune","licence senior"),"")</f>
        <v/>
      </c>
      <c r="C70" s="10" t="str">
        <f t="shared" si="4"/>
        <v/>
      </c>
      <c r="D70" s="10" t="str">
        <f t="shared" si="2"/>
        <v/>
      </c>
      <c r="E70" s="171"/>
      <c r="F70" s="40"/>
      <c r="G70" s="16"/>
      <c r="H70" s="16"/>
      <c r="I70" s="43"/>
      <c r="J70" s="44"/>
      <c r="K70" s="15"/>
      <c r="L70" s="15"/>
      <c r="M70" s="15"/>
      <c r="N70" s="37"/>
      <c r="O70" s="40"/>
      <c r="P70" s="35"/>
      <c r="Q70" s="43"/>
      <c r="R70" s="44"/>
      <c r="S70" s="16"/>
      <c r="T70" s="16"/>
      <c r="U70" s="43"/>
      <c r="V70" s="44"/>
      <c r="W70" s="44"/>
      <c r="X70" s="44"/>
      <c r="Y70" s="25"/>
    </row>
    <row r="71" spans="1:25" ht="30" hidden="1" customHeight="1" x14ac:dyDescent="0.3">
      <c r="A71" s="10" t="str">
        <f t="shared" si="3"/>
        <v/>
      </c>
      <c r="B71" s="10" t="str">
        <f>+IF(A71=1,IF(YEAR(G71)&gt;Parametre!$M$4,"licence jeune","licence senior"),"")</f>
        <v/>
      </c>
      <c r="C71" s="10" t="str">
        <f t="shared" si="4"/>
        <v/>
      </c>
      <c r="D71" s="10" t="str">
        <f t="shared" si="2"/>
        <v/>
      </c>
      <c r="E71" s="171"/>
      <c r="F71" s="40"/>
      <c r="G71" s="16"/>
      <c r="H71" s="18"/>
      <c r="I71" s="50"/>
      <c r="J71" s="44"/>
      <c r="K71" s="17"/>
      <c r="L71" s="17"/>
      <c r="M71" s="17"/>
      <c r="N71" s="37"/>
      <c r="O71" s="40"/>
      <c r="P71" s="35"/>
      <c r="Q71" s="43"/>
      <c r="R71" s="44"/>
      <c r="S71" s="16"/>
      <c r="T71" s="16"/>
      <c r="U71" s="43"/>
      <c r="V71" s="44"/>
      <c r="W71" s="44"/>
      <c r="X71" s="44"/>
      <c r="Y71" s="25"/>
    </row>
    <row r="72" spans="1:25" ht="30" hidden="1" customHeight="1" x14ac:dyDescent="0.3">
      <c r="A72" s="10" t="str">
        <f t="shared" si="3"/>
        <v/>
      </c>
      <c r="B72" s="10" t="str">
        <f>+IF(A72=1,IF(YEAR(G72)&gt;Parametre!$M$4,"licence jeune","licence senior"),"")</f>
        <v/>
      </c>
      <c r="C72" s="10" t="str">
        <f t="shared" si="4"/>
        <v/>
      </c>
      <c r="D72" s="10" t="str">
        <f t="shared" si="2"/>
        <v/>
      </c>
      <c r="E72" s="171"/>
      <c r="F72" s="40"/>
      <c r="G72" s="16"/>
      <c r="H72" s="16"/>
      <c r="I72" s="43"/>
      <c r="J72" s="44"/>
      <c r="K72" s="15"/>
      <c r="L72" s="15"/>
      <c r="M72" s="15"/>
      <c r="N72" s="37"/>
      <c r="O72" s="40"/>
      <c r="P72" s="35"/>
      <c r="Q72" s="43"/>
      <c r="R72" s="44"/>
      <c r="S72" s="16"/>
      <c r="T72" s="16"/>
      <c r="U72" s="43"/>
      <c r="V72" s="44"/>
      <c r="W72" s="44"/>
      <c r="X72" s="44"/>
      <c r="Y72" s="25"/>
    </row>
    <row r="73" spans="1:25" ht="30" hidden="1" customHeight="1" x14ac:dyDescent="0.3">
      <c r="A73" s="10" t="str">
        <f t="shared" si="3"/>
        <v/>
      </c>
      <c r="B73" s="10" t="str">
        <f>+IF(A73=1,IF(YEAR(G73)&gt;Parametre!$M$4,"licence jeune","licence senior"),"")</f>
        <v/>
      </c>
      <c r="C73" s="10" t="str">
        <f t="shared" si="4"/>
        <v/>
      </c>
      <c r="D73" s="10" t="str">
        <f t="shared" si="2"/>
        <v/>
      </c>
      <c r="E73" s="171"/>
      <c r="F73" s="40"/>
      <c r="G73" s="16"/>
      <c r="H73" s="16"/>
      <c r="I73" s="43"/>
      <c r="J73" s="44"/>
      <c r="K73" s="15"/>
      <c r="L73" s="15"/>
      <c r="M73" s="15"/>
      <c r="N73" s="37"/>
      <c r="O73" s="40"/>
      <c r="P73" s="35"/>
      <c r="Q73" s="43"/>
      <c r="R73" s="44"/>
      <c r="S73" s="16"/>
      <c r="T73" s="16"/>
      <c r="U73" s="43"/>
      <c r="V73" s="44"/>
      <c r="W73" s="44"/>
      <c r="X73" s="44"/>
      <c r="Y73" s="25"/>
    </row>
    <row r="74" spans="1:25" ht="30" hidden="1" customHeight="1" x14ac:dyDescent="0.3">
      <c r="A74" s="10" t="str">
        <f t="shared" si="3"/>
        <v/>
      </c>
      <c r="B74" s="10" t="str">
        <f>+IF(A74=1,IF(YEAR(G74)&gt;Parametre!$M$4,"licence jeune","licence senior"),"")</f>
        <v/>
      </c>
      <c r="C74" s="10" t="str">
        <f t="shared" si="4"/>
        <v/>
      </c>
      <c r="D74" s="10" t="str">
        <f t="shared" si="2"/>
        <v/>
      </c>
      <c r="E74" s="171"/>
      <c r="F74" s="40"/>
      <c r="G74" s="16"/>
      <c r="H74" s="16"/>
      <c r="I74" s="43"/>
      <c r="J74" s="44"/>
      <c r="K74" s="15"/>
      <c r="L74" s="15"/>
      <c r="M74" s="15"/>
      <c r="N74" s="37"/>
      <c r="O74" s="40"/>
      <c r="P74" s="35"/>
      <c r="Q74" s="43"/>
      <c r="R74" s="44"/>
      <c r="S74" s="16"/>
      <c r="T74" s="16"/>
      <c r="U74" s="43"/>
      <c r="V74" s="44"/>
      <c r="W74" s="44"/>
      <c r="X74" s="44"/>
      <c r="Y74" s="25"/>
    </row>
    <row r="75" spans="1:25" ht="30" hidden="1" customHeight="1" x14ac:dyDescent="0.3">
      <c r="A75" s="10" t="str">
        <f t="shared" si="3"/>
        <v/>
      </c>
      <c r="B75" s="10" t="str">
        <f>+IF(A75=1,IF(YEAR(G75)&gt;Parametre!$M$4,"licence jeune","licence senior"),"")</f>
        <v/>
      </c>
      <c r="C75" s="10" t="str">
        <f t="shared" si="4"/>
        <v/>
      </c>
      <c r="D75" s="10" t="str">
        <f t="shared" si="2"/>
        <v/>
      </c>
      <c r="E75" s="171"/>
      <c r="F75" s="40"/>
      <c r="G75" s="16"/>
      <c r="H75" s="16"/>
      <c r="I75" s="43"/>
      <c r="J75" s="44"/>
      <c r="K75" s="15"/>
      <c r="L75" s="15"/>
      <c r="M75" s="15"/>
      <c r="N75" s="37"/>
      <c r="O75" s="40"/>
      <c r="P75" s="35"/>
      <c r="Q75" s="43"/>
      <c r="R75" s="44"/>
      <c r="S75" s="16"/>
      <c r="T75" s="16"/>
      <c r="U75" s="43"/>
      <c r="V75" s="44"/>
      <c r="W75" s="44"/>
      <c r="X75" s="44"/>
      <c r="Y75" s="25"/>
    </row>
    <row r="76" spans="1:25" ht="30" hidden="1" customHeight="1" thickBot="1" x14ac:dyDescent="0.35">
      <c r="A76" s="10" t="str">
        <f t="shared" si="3"/>
        <v/>
      </c>
      <c r="B76" s="10" t="str">
        <f>+IF(A76=1,IF(YEAR(G76)&gt;Parametre!$M$4,"licence jeune","licence senior"),"")</f>
        <v/>
      </c>
      <c r="C76" s="10" t="str">
        <f t="shared" si="4"/>
        <v/>
      </c>
      <c r="D76" s="10" t="str">
        <f t="shared" si="2"/>
        <v/>
      </c>
      <c r="E76" s="172"/>
      <c r="F76" s="32"/>
      <c r="G76" s="26"/>
      <c r="H76" s="27"/>
      <c r="I76" s="28"/>
      <c r="J76" s="31"/>
      <c r="K76" s="51"/>
      <c r="L76" s="30"/>
      <c r="M76" s="30"/>
      <c r="N76" s="39"/>
      <c r="O76" s="32"/>
      <c r="P76" s="36"/>
      <c r="Q76" s="29"/>
      <c r="R76" s="31"/>
      <c r="S76" s="47"/>
      <c r="T76" s="48"/>
      <c r="U76" s="49"/>
      <c r="V76" s="31"/>
      <c r="W76" s="31"/>
      <c r="X76" s="31"/>
      <c r="Y76" s="46"/>
    </row>
    <row r="77" spans="1:25" x14ac:dyDescent="0.25">
      <c r="G77" s="13"/>
      <c r="T77" s="13"/>
    </row>
  </sheetData>
  <sheetProtection selectLockedCells="1" selectUnlockedCells="1"/>
  <autoFilter ref="E16:Y76" xr:uid="{00000000-0009-0000-0000-000002000000}">
    <filterColumn colId="9" showButton="0"/>
    <filterColumn colId="10" showButton="0"/>
    <filterColumn colId="11" showButton="0"/>
    <sortState xmlns:xlrd2="http://schemas.microsoft.com/office/spreadsheetml/2017/richdata2" ref="E13:Y71">
      <sortCondition ref="E12"/>
    </sortState>
  </autoFilter>
  <mergeCells count="7">
    <mergeCell ref="N16:Q16"/>
    <mergeCell ref="AB16:AD16"/>
    <mergeCell ref="F5:H5"/>
    <mergeCell ref="F10:H10"/>
    <mergeCell ref="J5:L5"/>
    <mergeCell ref="J6:L6"/>
    <mergeCell ref="F7:H7"/>
  </mergeCells>
  <conditionalFormatting sqref="D17:D76">
    <cfRule type="containsText" dxfId="108" priority="5" operator="containsText" text="erreur">
      <formula>NOT(ISERROR(SEARCH("erreur",D17)))</formula>
    </cfRule>
  </conditionalFormatting>
  <conditionalFormatting sqref="D17:D76">
    <cfRule type="containsText" dxfId="107" priority="4" operator="containsText" text="erreur">
      <formula>NOT(ISERROR(SEARCH("erreur",D17)))</formula>
    </cfRule>
  </conditionalFormatting>
  <conditionalFormatting sqref="F17:X76">
    <cfRule type="containsBlanks" dxfId="106" priority="3">
      <formula>LEN(TRIM(F17))=0</formula>
    </cfRule>
  </conditionalFormatting>
  <conditionalFormatting sqref="Y17:Y76">
    <cfRule type="containsBlanks" dxfId="105" priority="2">
      <formula>LEN(TRIM(Y17))=0</formula>
    </cfRule>
  </conditionalFormatting>
  <conditionalFormatting sqref="E17:E76">
    <cfRule type="containsBlanks" dxfId="104" priority="1">
      <formula>LEN(TRIM(E17))=0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4" firstPageNumber="0" fitToHeight="0" orientation="landscape" horizontalDpi="300" verticalDpi="300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P76"/>
  <sheetViews>
    <sheetView topLeftCell="E1" zoomScale="70" zoomScaleNormal="70" workbookViewId="0">
      <selection activeCell="AD10" sqref="AD10"/>
    </sheetView>
  </sheetViews>
  <sheetFormatPr baseColWidth="10" defaultColWidth="14.5703125" defaultRowHeight="15" outlineLevelCol="1" x14ac:dyDescent="0.25"/>
  <cols>
    <col min="1" max="1" width="21" style="7" hidden="1" customWidth="1" outlineLevel="1"/>
    <col min="2" max="2" width="19.7109375" style="7" hidden="1" customWidth="1" outlineLevel="1"/>
    <col min="3" max="3" width="44.28515625" style="7" hidden="1" customWidth="1" outlineLevel="1"/>
    <col min="4" max="4" width="20" style="7" hidden="1" customWidth="1" outlineLevel="1"/>
    <col min="5" max="5" width="24.140625" style="8" customWidth="1" collapsed="1"/>
    <col min="6" max="6" width="26.28515625" style="6" customWidth="1"/>
    <col min="7" max="7" width="17.42578125" style="6" customWidth="1"/>
    <col min="8" max="8" width="9.5703125" style="6" customWidth="1"/>
    <col min="9" max="9" width="14.5703125" style="6" customWidth="1"/>
    <col min="10" max="10" width="0.140625" style="6" customWidth="1"/>
    <col min="11" max="11" width="6.28515625" style="6" customWidth="1"/>
    <col min="12" max="12" width="14.5703125" style="6" customWidth="1"/>
    <col min="13" max="13" width="0.140625" style="6" customWidth="1"/>
    <col min="14" max="14" width="33.7109375" style="34" customWidth="1"/>
    <col min="15" max="15" width="0.140625" style="6" customWidth="1"/>
    <col min="16" max="16" width="14.5703125" style="34" customWidth="1"/>
    <col min="17" max="17" width="25.5703125" style="6" bestFit="1" customWidth="1"/>
    <col min="18" max="18" width="0.140625" style="6" customWidth="1"/>
    <col min="19" max="19" width="17.42578125" style="6" customWidth="1"/>
    <col min="20" max="20" width="16.140625" style="6" hidden="1" customWidth="1"/>
    <col min="21" max="24" width="0.140625" style="6" customWidth="1"/>
    <col min="25" max="25" width="17.140625" style="6" customWidth="1"/>
    <col min="26" max="260" width="14.5703125" style="7"/>
    <col min="261" max="281" width="14.5703125" style="7" customWidth="1"/>
    <col min="282" max="516" width="14.5703125" style="7"/>
    <col min="517" max="537" width="14.5703125" style="7" customWidth="1"/>
    <col min="538" max="772" width="14.5703125" style="7"/>
    <col min="773" max="793" width="14.5703125" style="7" customWidth="1"/>
    <col min="794" max="1028" width="14.5703125" style="7"/>
    <col min="1029" max="1049" width="14.5703125" style="7" customWidth="1"/>
    <col min="1050" max="1284" width="14.5703125" style="7"/>
    <col min="1285" max="1305" width="14.5703125" style="7" customWidth="1"/>
    <col min="1306" max="1540" width="14.5703125" style="7"/>
    <col min="1541" max="1561" width="14.5703125" style="7" customWidth="1"/>
    <col min="1562" max="1796" width="14.5703125" style="7"/>
    <col min="1797" max="1817" width="14.5703125" style="7" customWidth="1"/>
    <col min="1818" max="2052" width="14.5703125" style="7"/>
    <col min="2053" max="2073" width="14.5703125" style="7" customWidth="1"/>
    <col min="2074" max="2308" width="14.5703125" style="7"/>
    <col min="2309" max="2329" width="14.5703125" style="7" customWidth="1"/>
    <col min="2330" max="2564" width="14.5703125" style="7"/>
    <col min="2565" max="2585" width="14.5703125" style="7" customWidth="1"/>
    <col min="2586" max="2820" width="14.5703125" style="7"/>
    <col min="2821" max="2841" width="14.5703125" style="7" customWidth="1"/>
    <col min="2842" max="3076" width="14.5703125" style="7"/>
    <col min="3077" max="3097" width="14.5703125" style="7" customWidth="1"/>
    <col min="3098" max="3332" width="14.5703125" style="7"/>
    <col min="3333" max="3353" width="14.5703125" style="7" customWidth="1"/>
    <col min="3354" max="3588" width="14.5703125" style="7"/>
    <col min="3589" max="3609" width="14.5703125" style="7" customWidth="1"/>
    <col min="3610" max="3844" width="14.5703125" style="7"/>
    <col min="3845" max="3865" width="14.5703125" style="7" customWidth="1"/>
    <col min="3866" max="4100" width="14.5703125" style="7"/>
    <col min="4101" max="4121" width="14.5703125" style="7" customWidth="1"/>
    <col min="4122" max="4356" width="14.5703125" style="7"/>
    <col min="4357" max="4377" width="14.5703125" style="7" customWidth="1"/>
    <col min="4378" max="4612" width="14.5703125" style="7"/>
    <col min="4613" max="4633" width="14.5703125" style="7" customWidth="1"/>
    <col min="4634" max="4868" width="14.5703125" style="7"/>
    <col min="4869" max="4889" width="14.5703125" style="7" customWidth="1"/>
    <col min="4890" max="5124" width="14.5703125" style="7"/>
    <col min="5125" max="5145" width="14.5703125" style="7" customWidth="1"/>
    <col min="5146" max="5380" width="14.5703125" style="7"/>
    <col min="5381" max="5401" width="14.5703125" style="7" customWidth="1"/>
    <col min="5402" max="5636" width="14.5703125" style="7"/>
    <col min="5637" max="5657" width="14.5703125" style="7" customWidth="1"/>
    <col min="5658" max="5892" width="14.5703125" style="7"/>
    <col min="5893" max="5913" width="14.5703125" style="7" customWidth="1"/>
    <col min="5914" max="6148" width="14.5703125" style="7"/>
    <col min="6149" max="6169" width="14.5703125" style="7" customWidth="1"/>
    <col min="6170" max="6404" width="14.5703125" style="7"/>
    <col min="6405" max="6425" width="14.5703125" style="7" customWidth="1"/>
    <col min="6426" max="6660" width="14.5703125" style="7"/>
    <col min="6661" max="6681" width="14.5703125" style="7" customWidth="1"/>
    <col min="6682" max="6916" width="14.5703125" style="7"/>
    <col min="6917" max="6937" width="14.5703125" style="7" customWidth="1"/>
    <col min="6938" max="7172" width="14.5703125" style="7"/>
    <col min="7173" max="7193" width="14.5703125" style="7" customWidth="1"/>
    <col min="7194" max="7428" width="14.5703125" style="7"/>
    <col min="7429" max="7449" width="14.5703125" style="7" customWidth="1"/>
    <col min="7450" max="7684" width="14.5703125" style="7"/>
    <col min="7685" max="7705" width="14.5703125" style="7" customWidth="1"/>
    <col min="7706" max="7940" width="14.5703125" style="7"/>
    <col min="7941" max="7961" width="14.5703125" style="7" customWidth="1"/>
    <col min="7962" max="8196" width="14.5703125" style="7"/>
    <col min="8197" max="8217" width="14.5703125" style="7" customWidth="1"/>
    <col min="8218" max="8452" width="14.5703125" style="7"/>
    <col min="8453" max="8473" width="14.5703125" style="7" customWidth="1"/>
    <col min="8474" max="8708" width="14.5703125" style="7"/>
    <col min="8709" max="8729" width="14.5703125" style="7" customWidth="1"/>
    <col min="8730" max="8964" width="14.5703125" style="7"/>
    <col min="8965" max="8985" width="14.5703125" style="7" customWidth="1"/>
    <col min="8986" max="9220" width="14.5703125" style="7"/>
    <col min="9221" max="9241" width="14.5703125" style="7" customWidth="1"/>
    <col min="9242" max="9476" width="14.5703125" style="7"/>
    <col min="9477" max="9497" width="14.5703125" style="7" customWidth="1"/>
    <col min="9498" max="9732" width="14.5703125" style="7"/>
    <col min="9733" max="9753" width="14.5703125" style="7" customWidth="1"/>
    <col min="9754" max="9988" width="14.5703125" style="7"/>
    <col min="9989" max="10009" width="14.5703125" style="7" customWidth="1"/>
    <col min="10010" max="10244" width="14.5703125" style="7"/>
    <col min="10245" max="10265" width="14.5703125" style="7" customWidth="1"/>
    <col min="10266" max="10500" width="14.5703125" style="7"/>
    <col min="10501" max="10521" width="14.5703125" style="7" customWidth="1"/>
    <col min="10522" max="10756" width="14.5703125" style="7"/>
    <col min="10757" max="10777" width="14.5703125" style="7" customWidth="1"/>
    <col min="10778" max="11012" width="14.5703125" style="7"/>
    <col min="11013" max="11033" width="14.5703125" style="7" customWidth="1"/>
    <col min="11034" max="11268" width="14.5703125" style="7"/>
    <col min="11269" max="11289" width="14.5703125" style="7" customWidth="1"/>
    <col min="11290" max="11524" width="14.5703125" style="7"/>
    <col min="11525" max="11545" width="14.5703125" style="7" customWidth="1"/>
    <col min="11546" max="11780" width="14.5703125" style="7"/>
    <col min="11781" max="11801" width="14.5703125" style="7" customWidth="1"/>
    <col min="11802" max="12036" width="14.5703125" style="7"/>
    <col min="12037" max="12057" width="14.5703125" style="7" customWidth="1"/>
    <col min="12058" max="12292" width="14.5703125" style="7"/>
    <col min="12293" max="12313" width="14.5703125" style="7" customWidth="1"/>
    <col min="12314" max="12548" width="14.5703125" style="7"/>
    <col min="12549" max="12569" width="14.5703125" style="7" customWidth="1"/>
    <col min="12570" max="12804" width="14.5703125" style="7"/>
    <col min="12805" max="12825" width="14.5703125" style="7" customWidth="1"/>
    <col min="12826" max="13060" width="14.5703125" style="7"/>
    <col min="13061" max="13081" width="14.5703125" style="7" customWidth="1"/>
    <col min="13082" max="13316" width="14.5703125" style="7"/>
    <col min="13317" max="13337" width="14.5703125" style="7" customWidth="1"/>
    <col min="13338" max="13572" width="14.5703125" style="7"/>
    <col min="13573" max="13593" width="14.5703125" style="7" customWidth="1"/>
    <col min="13594" max="13828" width="14.5703125" style="7"/>
    <col min="13829" max="13849" width="14.5703125" style="7" customWidth="1"/>
    <col min="13850" max="14084" width="14.5703125" style="7"/>
    <col min="14085" max="14105" width="14.5703125" style="7" customWidth="1"/>
    <col min="14106" max="14340" width="14.5703125" style="7"/>
    <col min="14341" max="14361" width="14.5703125" style="7" customWidth="1"/>
    <col min="14362" max="14596" width="14.5703125" style="7"/>
    <col min="14597" max="14617" width="14.5703125" style="7" customWidth="1"/>
    <col min="14618" max="14852" width="14.5703125" style="7"/>
    <col min="14853" max="14873" width="14.5703125" style="7" customWidth="1"/>
    <col min="14874" max="15108" width="14.5703125" style="7"/>
    <col min="15109" max="15129" width="14.5703125" style="7" customWidth="1"/>
    <col min="15130" max="15364" width="14.5703125" style="7"/>
    <col min="15365" max="15385" width="14.5703125" style="7" customWidth="1"/>
    <col min="15386" max="15620" width="14.5703125" style="7"/>
    <col min="15621" max="15641" width="14.5703125" style="7" customWidth="1"/>
    <col min="15642" max="15876" width="14.5703125" style="7"/>
    <col min="15877" max="15897" width="14.5703125" style="7" customWidth="1"/>
    <col min="15898" max="16132" width="14.5703125" style="7"/>
    <col min="16133" max="16153" width="14.5703125" style="7" customWidth="1"/>
    <col min="16154" max="16384" width="14.5703125" style="7"/>
  </cols>
  <sheetData>
    <row r="1" spans="1:30" x14ac:dyDescent="0.25">
      <c r="U1" s="198"/>
      <c r="V1" s="198"/>
      <c r="W1" s="198"/>
    </row>
    <row r="2" spans="1:30" x14ac:dyDescent="0.25">
      <c r="D2" s="8"/>
      <c r="I2" s="121" t="s">
        <v>215</v>
      </c>
      <c r="U2" s="198"/>
      <c r="V2" s="198"/>
      <c r="W2" s="198"/>
    </row>
    <row r="3" spans="1:30" x14ac:dyDescent="0.25">
      <c r="D3" s="8"/>
      <c r="U3" s="198"/>
      <c r="V3" s="198"/>
      <c r="W3" s="198"/>
    </row>
    <row r="4" spans="1:30" ht="15.75" thickBot="1" x14ac:dyDescent="0.3">
      <c r="D4" s="8"/>
      <c r="U4" s="198"/>
      <c r="V4" s="198"/>
      <c r="W4" s="198"/>
    </row>
    <row r="5" spans="1:30" ht="21.75" thickBot="1" x14ac:dyDescent="0.35">
      <c r="D5" s="8"/>
      <c r="E5" s="3" t="s">
        <v>0</v>
      </c>
      <c r="F5" s="261">
        <f>'DONNEES CLUB'!$B$5</f>
        <v>0</v>
      </c>
      <c r="G5" s="262"/>
      <c r="H5" s="263"/>
      <c r="I5" s="4" t="s">
        <v>7</v>
      </c>
      <c r="J5" s="265" t="e">
        <f>+VLOOKUP($F$5,Parametre!A:G,7,FALSE)</f>
        <v>#N/A</v>
      </c>
      <c r="K5" s="265"/>
      <c r="L5" s="265"/>
      <c r="M5" s="5"/>
      <c r="N5" s="33" t="s">
        <v>168</v>
      </c>
      <c r="O5" s="14"/>
      <c r="P5" s="33" t="e">
        <f>VLOOKUP(F5,Parametre!A:G,2,FALSE)</f>
        <v>#N/A</v>
      </c>
      <c r="Q5" s="14"/>
      <c r="R5" s="14"/>
      <c r="S5" s="14"/>
      <c r="T5" s="14"/>
      <c r="U5" s="199"/>
      <c r="V5" s="199"/>
      <c r="W5" s="199"/>
      <c r="X5" s="14"/>
      <c r="Y5" s="14"/>
    </row>
    <row r="6" spans="1:30" ht="19.5" thickBot="1" x14ac:dyDescent="0.35">
      <c r="J6" s="260"/>
      <c r="K6" s="260"/>
      <c r="L6" s="260"/>
      <c r="M6" s="9"/>
      <c r="N6" s="54" t="s">
        <v>172</v>
      </c>
      <c r="O6" s="14"/>
      <c r="P6" s="33" t="e">
        <f>+IF('DONNEES CLUB'!$B$10="",'DONNEES CLUB'!B17,'DONNEES CLUB'!B10)</f>
        <v>#N/A</v>
      </c>
      <c r="Q6" s="14"/>
      <c r="R6" s="14"/>
      <c r="S6" s="14"/>
      <c r="T6" s="14"/>
      <c r="U6" s="199"/>
      <c r="V6" s="199"/>
      <c r="W6" s="199"/>
      <c r="X6" s="14"/>
      <c r="Y6" s="14"/>
    </row>
    <row r="7" spans="1:30" ht="19.5" thickBot="1" x14ac:dyDescent="0.35">
      <c r="E7" s="3" t="s">
        <v>1</v>
      </c>
      <c r="F7" s="266">
        <f ca="1">IF('DONNEES CLUB'!B7="","merci de saisir une date dans onglet de club",'DONNEES CLUB'!B7)</f>
        <v>44866</v>
      </c>
      <c r="G7" s="266"/>
      <c r="H7" s="266"/>
      <c r="J7" s="128"/>
      <c r="K7" s="9"/>
      <c r="L7" s="9"/>
      <c r="M7" s="9"/>
      <c r="N7" s="33"/>
      <c r="O7" s="14">
        <v>2901812</v>
      </c>
      <c r="P7" s="33" t="e">
        <f>+IF('DONNEES CLUB'!$B$10="",'DONNEES CLUB'!B18,'DONNEES CLUB'!B11)</f>
        <v>#N/A</v>
      </c>
      <c r="Q7" s="14"/>
      <c r="R7" s="14"/>
      <c r="S7" s="14"/>
      <c r="T7" s="14"/>
      <c r="U7" s="199" t="s">
        <v>110</v>
      </c>
      <c r="V7" s="199" t="s">
        <v>220</v>
      </c>
      <c r="W7" s="200">
        <v>42730</v>
      </c>
      <c r="X7" s="14">
        <v>2017</v>
      </c>
      <c r="Y7" s="14"/>
    </row>
    <row r="8" spans="1:30" ht="18.75" x14ac:dyDescent="0.3">
      <c r="E8" s="3"/>
      <c r="J8" s="9"/>
      <c r="K8" s="9"/>
      <c r="L8" s="9"/>
      <c r="M8" s="9"/>
      <c r="N8" s="33"/>
      <c r="O8" s="14"/>
      <c r="P8" s="33" t="e">
        <f>+IF('DONNEES CLUB'!$B$10="",'DONNEES CLUB'!B19,'DONNEES CLUB'!B12)</f>
        <v>#N/A</v>
      </c>
      <c r="Q8" s="14" t="e">
        <f>+IF('DONNEES CLUB'!$B$10="",'DONNEES CLUB'!B20,'DONNEES CLUB'!B13)</f>
        <v>#N/A</v>
      </c>
      <c r="R8" s="14"/>
      <c r="S8" s="14"/>
      <c r="T8" s="14"/>
      <c r="U8" s="199"/>
      <c r="V8" s="199"/>
      <c r="W8" s="199"/>
      <c r="X8" s="14"/>
      <c r="Y8" s="14"/>
    </row>
    <row r="9" spans="1:30" ht="19.5" thickBot="1" x14ac:dyDescent="0.35">
      <c r="E9" s="3"/>
      <c r="J9" s="9"/>
      <c r="K9" s="9"/>
      <c r="L9" s="9"/>
      <c r="M9" s="9"/>
      <c r="U9" s="198"/>
      <c r="V9" s="198"/>
      <c r="W9" s="198"/>
    </row>
    <row r="10" spans="1:30" ht="24" thickBot="1" x14ac:dyDescent="0.4">
      <c r="E10" s="41" t="s">
        <v>185</v>
      </c>
      <c r="F10" s="267" t="s">
        <v>270</v>
      </c>
      <c r="G10" s="267"/>
      <c r="H10" s="267"/>
      <c r="J10" s="9"/>
      <c r="K10" s="9"/>
      <c r="L10" s="9"/>
      <c r="M10" s="9"/>
      <c r="U10" s="198"/>
      <c r="V10" s="198"/>
      <c r="W10" s="198"/>
    </row>
    <row r="11" spans="1:30" ht="28.5" customHeight="1" x14ac:dyDescent="0.3">
      <c r="E11" s="3"/>
      <c r="J11" s="9"/>
      <c r="K11" s="9"/>
      <c r="L11" s="9"/>
      <c r="M11" s="9"/>
      <c r="U11" s="198"/>
      <c r="V11" s="198"/>
      <c r="W11" s="198"/>
    </row>
    <row r="12" spans="1:30" ht="21" x14ac:dyDescent="0.35">
      <c r="E12" s="52" t="s">
        <v>271</v>
      </c>
      <c r="F12" s="52"/>
      <c r="J12" s="9"/>
      <c r="K12" s="9"/>
      <c r="L12" s="9"/>
      <c r="M12" s="9"/>
      <c r="U12" s="198"/>
      <c r="V12" s="198"/>
      <c r="W12" s="198"/>
    </row>
    <row r="13" spans="1:30" ht="21" x14ac:dyDescent="0.35">
      <c r="E13" s="164" t="s">
        <v>274</v>
      </c>
      <c r="F13" s="116"/>
      <c r="J13" s="9"/>
      <c r="K13" s="9"/>
      <c r="L13" s="9"/>
      <c r="M13" s="9"/>
      <c r="U13" s="198"/>
      <c r="V13" s="198"/>
      <c r="W13" s="198"/>
    </row>
    <row r="14" spans="1:30" ht="18.75" x14ac:dyDescent="0.3">
      <c r="E14" s="3"/>
      <c r="J14" s="9"/>
      <c r="K14" s="9"/>
      <c r="L14" s="9"/>
      <c r="M14" s="9"/>
      <c r="U14" s="198"/>
      <c r="V14" s="198"/>
      <c r="W14" s="198"/>
    </row>
    <row r="15" spans="1:30" ht="19.5" thickBot="1" x14ac:dyDescent="0.35">
      <c r="E15" s="3"/>
      <c r="J15" s="9"/>
      <c r="K15" s="9"/>
      <c r="L15" s="9"/>
      <c r="M15" s="9"/>
      <c r="U15" s="198"/>
      <c r="V15" s="198"/>
      <c r="W15" s="198"/>
    </row>
    <row r="16" spans="1:30" ht="31.5" customHeight="1" x14ac:dyDescent="0.3">
      <c r="A16" s="7" t="s">
        <v>277</v>
      </c>
      <c r="B16" s="7" t="s">
        <v>166</v>
      </c>
      <c r="C16" s="7" t="s">
        <v>280</v>
      </c>
      <c r="D16" s="7" t="s">
        <v>278</v>
      </c>
      <c r="E16" s="106" t="s">
        <v>189</v>
      </c>
      <c r="F16" s="107" t="s">
        <v>190</v>
      </c>
      <c r="G16" s="19" t="s">
        <v>3</v>
      </c>
      <c r="H16" s="19" t="s">
        <v>162</v>
      </c>
      <c r="I16" s="19" t="s">
        <v>5</v>
      </c>
      <c r="J16" s="20" t="s">
        <v>163</v>
      </c>
      <c r="K16" s="21" t="s">
        <v>164</v>
      </c>
      <c r="L16" s="19" t="s">
        <v>2</v>
      </c>
      <c r="M16" s="19" t="s">
        <v>169</v>
      </c>
      <c r="N16" s="259" t="s">
        <v>4</v>
      </c>
      <c r="O16" s="259"/>
      <c r="P16" s="259"/>
      <c r="Q16" s="259"/>
      <c r="R16" s="22"/>
      <c r="S16" s="23" t="s">
        <v>221</v>
      </c>
      <c r="T16" s="24" t="s">
        <v>171</v>
      </c>
      <c r="U16" s="232" t="s">
        <v>165</v>
      </c>
      <c r="V16" s="232" t="s">
        <v>166</v>
      </c>
      <c r="W16" s="42" t="s">
        <v>6</v>
      </c>
      <c r="X16" s="23" t="s">
        <v>167</v>
      </c>
      <c r="Y16" s="194" t="s">
        <v>349</v>
      </c>
      <c r="AB16" s="260"/>
      <c r="AC16" s="260"/>
      <c r="AD16" s="260"/>
    </row>
    <row r="17" spans="1:29" s="10" customFormat="1" ht="30" customHeight="1" x14ac:dyDescent="0.3">
      <c r="A17" s="10" t="str">
        <f>+IF(E17&lt;&gt;"",1,"")</f>
        <v/>
      </c>
      <c r="B17" s="10" t="str">
        <f>+IF(A17=1,IF(YEAR(G17)&gt;Parametre!$M$4,"licence jeune","licence senior"),"")</f>
        <v/>
      </c>
      <c r="C17" s="10" t="str">
        <f t="shared" ref="C17:C48" si="0">+IF(A17=1,IF(OR(K17&lt;&gt;29,M17&lt;&gt;$J$5),$F$10,"RENOUVELLEMENTS AVEC CARTE"),"")</f>
        <v/>
      </c>
      <c r="D17" s="10" t="str">
        <f>+IF(OR(C17=$F$10,C17=""),"","erreur")</f>
        <v/>
      </c>
      <c r="E17" s="231"/>
      <c r="F17" s="130"/>
      <c r="G17" s="130"/>
      <c r="H17" s="169"/>
      <c r="I17" s="169"/>
      <c r="J17" s="130"/>
      <c r="K17" s="169"/>
      <c r="L17" s="169"/>
      <c r="M17" s="130"/>
      <c r="N17" s="169"/>
      <c r="O17" s="169"/>
      <c r="P17" s="169"/>
      <c r="Q17" s="169"/>
      <c r="R17" s="130"/>
      <c r="S17" s="130"/>
      <c r="T17" s="130"/>
      <c r="U17" s="130">
        <v>2017</v>
      </c>
      <c r="V17" s="130" t="s">
        <v>276</v>
      </c>
      <c r="W17" s="130">
        <v>5</v>
      </c>
      <c r="X17" s="130">
        <v>0</v>
      </c>
      <c r="Y17" s="130"/>
    </row>
    <row r="18" spans="1:29" s="10" customFormat="1" ht="30" customHeight="1" x14ac:dyDescent="0.3">
      <c r="A18" s="10" t="str">
        <f t="shared" ref="A18" si="1">+IF(E18&lt;&gt;"",1,"")</f>
        <v/>
      </c>
      <c r="B18" s="10" t="str">
        <f>+IF(A18=1,IF(YEAR(G18)&gt;Parametre!$M$4,"licence jeune","licence senior"),"")</f>
        <v/>
      </c>
      <c r="C18" s="10" t="str">
        <f t="shared" si="0"/>
        <v/>
      </c>
      <c r="D18" s="10" t="str">
        <f t="shared" ref="D18" si="2">+IF(OR(C18=$F$10,C18=""),"","erreur")</f>
        <v/>
      </c>
      <c r="E18" s="231"/>
      <c r="F18" s="130"/>
      <c r="G18" s="130"/>
      <c r="H18" s="169"/>
      <c r="I18" s="169"/>
      <c r="J18" s="130"/>
      <c r="K18" s="169"/>
      <c r="L18" s="169"/>
      <c r="M18" s="130"/>
      <c r="N18" s="169"/>
      <c r="O18" s="169"/>
      <c r="P18" s="169"/>
      <c r="Q18" s="169"/>
      <c r="R18" s="130"/>
      <c r="S18" s="130"/>
      <c r="T18" s="130"/>
      <c r="U18" s="130">
        <v>2017</v>
      </c>
      <c r="V18" s="130" t="s">
        <v>276</v>
      </c>
      <c r="W18" s="130">
        <v>5</v>
      </c>
      <c r="X18" s="130">
        <v>0</v>
      </c>
      <c r="Y18" s="130"/>
    </row>
    <row r="19" spans="1:29" s="10" customFormat="1" ht="30" customHeight="1" x14ac:dyDescent="0.3">
      <c r="A19" s="10" t="str">
        <f t="shared" ref="A19:A76" si="3">+IF(E19&lt;&gt;"",1,"")</f>
        <v/>
      </c>
      <c r="B19" s="10" t="str">
        <f>+IF(A19=1,IF(YEAR(G19)&gt;Parametre!$M$4,"licence jeune","licence senior"),"")</f>
        <v/>
      </c>
      <c r="C19" s="10" t="str">
        <f t="shared" si="0"/>
        <v/>
      </c>
      <c r="D19" s="10" t="str">
        <f t="shared" ref="D19:D76" si="4">+IF(OR(C19=$F$10,C19=""),"","erreur")</f>
        <v/>
      </c>
      <c r="E19" s="231"/>
      <c r="F19" s="130"/>
      <c r="G19" s="130"/>
      <c r="H19" s="169"/>
      <c r="I19" s="169"/>
      <c r="J19" s="130"/>
      <c r="K19" s="169"/>
      <c r="L19" s="169"/>
      <c r="M19" s="130"/>
      <c r="N19" s="169"/>
      <c r="O19" s="169"/>
      <c r="P19" s="169"/>
      <c r="Q19" s="169"/>
      <c r="R19" s="130"/>
      <c r="S19" s="130"/>
      <c r="T19" s="130"/>
      <c r="U19" s="130">
        <v>2017</v>
      </c>
      <c r="V19" s="130" t="s">
        <v>276</v>
      </c>
      <c r="W19" s="130">
        <v>5</v>
      </c>
      <c r="X19" s="130">
        <v>0</v>
      </c>
      <c r="Y19" s="130"/>
      <c r="Z19" s="11"/>
      <c r="AA19" s="11"/>
      <c r="AC19" s="12"/>
    </row>
    <row r="20" spans="1:29" s="10" customFormat="1" ht="30" customHeight="1" x14ac:dyDescent="0.3">
      <c r="A20" s="10" t="str">
        <f t="shared" si="3"/>
        <v/>
      </c>
      <c r="B20" s="10" t="str">
        <f>+IF(A20=1,IF(YEAR(G20)&gt;Parametre!$M$4,"licence jeune","licence senior"),"")</f>
        <v/>
      </c>
      <c r="C20" s="10" t="str">
        <f t="shared" si="0"/>
        <v/>
      </c>
      <c r="D20" s="10" t="str">
        <f t="shared" si="4"/>
        <v/>
      </c>
      <c r="E20" s="231"/>
      <c r="F20" s="130"/>
      <c r="G20" s="130"/>
      <c r="H20" s="169"/>
      <c r="I20" s="169"/>
      <c r="J20" s="130"/>
      <c r="K20" s="169"/>
      <c r="L20" s="169"/>
      <c r="M20" s="130"/>
      <c r="N20" s="169"/>
      <c r="O20" s="169"/>
      <c r="P20" s="169"/>
      <c r="Q20" s="169"/>
      <c r="R20" s="130"/>
      <c r="S20" s="130"/>
      <c r="T20" s="130"/>
      <c r="U20" s="130">
        <v>2017</v>
      </c>
      <c r="V20" s="130" t="s">
        <v>276</v>
      </c>
      <c r="W20" s="130">
        <v>5</v>
      </c>
      <c r="X20" s="130">
        <v>0</v>
      </c>
      <c r="Y20" s="130"/>
    </row>
    <row r="21" spans="1:29" s="10" customFormat="1" ht="30" customHeight="1" x14ac:dyDescent="0.3">
      <c r="A21" s="10" t="str">
        <f t="shared" si="3"/>
        <v/>
      </c>
      <c r="B21" s="10" t="str">
        <f>+IF(A21=1,IF(YEAR(G21)&gt;Parametre!$M$4,"licence jeune","licence senior"),"")</f>
        <v/>
      </c>
      <c r="C21" s="10" t="str">
        <f t="shared" si="0"/>
        <v/>
      </c>
      <c r="D21" s="10" t="str">
        <f t="shared" si="4"/>
        <v/>
      </c>
      <c r="E21" s="231"/>
      <c r="F21" s="130"/>
      <c r="G21" s="130"/>
      <c r="H21" s="169"/>
      <c r="I21" s="169"/>
      <c r="J21" s="130"/>
      <c r="K21" s="169"/>
      <c r="L21" s="169"/>
      <c r="M21" s="130"/>
      <c r="N21" s="169"/>
      <c r="O21" s="169"/>
      <c r="P21" s="169"/>
      <c r="Q21" s="169"/>
      <c r="R21" s="130"/>
      <c r="S21" s="130"/>
      <c r="T21" s="130"/>
      <c r="U21" s="130">
        <v>2017</v>
      </c>
      <c r="V21" s="130" t="s">
        <v>276</v>
      </c>
      <c r="W21" s="130">
        <v>5</v>
      </c>
      <c r="X21" s="130">
        <v>0</v>
      </c>
      <c r="Y21" s="130"/>
    </row>
    <row r="22" spans="1:29" s="10" customFormat="1" ht="30" customHeight="1" x14ac:dyDescent="0.3">
      <c r="A22" s="10" t="str">
        <f t="shared" si="3"/>
        <v/>
      </c>
      <c r="B22" s="10" t="str">
        <f>+IF(A22=1,IF(YEAR(G22)&gt;Parametre!$M$4,"licence jeune","licence senior"),"")</f>
        <v/>
      </c>
      <c r="C22" s="10" t="str">
        <f t="shared" si="0"/>
        <v/>
      </c>
      <c r="D22" s="10" t="str">
        <f t="shared" si="4"/>
        <v/>
      </c>
      <c r="E22" s="231"/>
      <c r="F22" s="130"/>
      <c r="G22" s="130"/>
      <c r="H22" s="169"/>
      <c r="I22" s="169"/>
      <c r="J22" s="130"/>
      <c r="K22" s="169"/>
      <c r="L22" s="169"/>
      <c r="M22" s="130"/>
      <c r="N22" s="169"/>
      <c r="O22" s="169"/>
      <c r="P22" s="169"/>
      <c r="Q22" s="169"/>
      <c r="R22" s="130"/>
      <c r="S22" s="130"/>
      <c r="T22" s="130"/>
      <c r="U22" s="130">
        <v>2017</v>
      </c>
      <c r="V22" s="130" t="s">
        <v>276</v>
      </c>
      <c r="W22" s="130">
        <v>5</v>
      </c>
      <c r="X22" s="130">
        <v>0</v>
      </c>
      <c r="Y22" s="130"/>
    </row>
    <row r="23" spans="1:29" s="10" customFormat="1" ht="30" customHeight="1" x14ac:dyDescent="0.3">
      <c r="A23" s="10" t="str">
        <f t="shared" si="3"/>
        <v/>
      </c>
      <c r="B23" s="10" t="str">
        <f>+IF(A23=1,IF(YEAR(G23)&gt;Parametre!$M$4,"licence jeune","licence senior"),"")</f>
        <v/>
      </c>
      <c r="C23" s="10" t="str">
        <f t="shared" si="0"/>
        <v/>
      </c>
      <c r="D23" s="10" t="str">
        <f t="shared" si="4"/>
        <v/>
      </c>
      <c r="E23" s="231"/>
      <c r="F23" s="130"/>
      <c r="G23" s="130"/>
      <c r="H23" s="169"/>
      <c r="I23" s="169"/>
      <c r="J23" s="130"/>
      <c r="K23" s="169"/>
      <c r="L23" s="169"/>
      <c r="M23" s="130"/>
      <c r="N23" s="169"/>
      <c r="O23" s="169"/>
      <c r="P23" s="169"/>
      <c r="Q23" s="169"/>
      <c r="R23" s="130"/>
      <c r="S23" s="130"/>
      <c r="T23" s="130"/>
      <c r="U23" s="130">
        <v>2017</v>
      </c>
      <c r="V23" s="130" t="s">
        <v>276</v>
      </c>
      <c r="W23" s="130">
        <v>5</v>
      </c>
      <c r="X23" s="130">
        <v>0</v>
      </c>
      <c r="Y23" s="130"/>
    </row>
    <row r="24" spans="1:29" s="10" customFormat="1" ht="30" customHeight="1" x14ac:dyDescent="0.3">
      <c r="A24" s="10" t="str">
        <f t="shared" si="3"/>
        <v/>
      </c>
      <c r="B24" s="10" t="str">
        <f>+IF(A24=1,IF(YEAR(G24)&gt;Parametre!$M$4,"licence jeune","licence senior"),"")</f>
        <v/>
      </c>
      <c r="C24" s="10" t="str">
        <f t="shared" si="0"/>
        <v/>
      </c>
      <c r="D24" s="10" t="str">
        <f t="shared" si="4"/>
        <v/>
      </c>
      <c r="E24" s="231"/>
      <c r="F24" s="130"/>
      <c r="G24" s="130"/>
      <c r="H24" s="169"/>
      <c r="I24" s="169"/>
      <c r="J24" s="130"/>
      <c r="K24" s="169"/>
      <c r="L24" s="169"/>
      <c r="M24" s="130"/>
      <c r="N24" s="169"/>
      <c r="O24" s="169"/>
      <c r="P24" s="169"/>
      <c r="Q24" s="169"/>
      <c r="R24" s="130"/>
      <c r="S24" s="130"/>
      <c r="T24" s="130"/>
      <c r="U24" s="130">
        <v>2017</v>
      </c>
      <c r="V24" s="130" t="s">
        <v>276</v>
      </c>
      <c r="W24" s="130">
        <v>5</v>
      </c>
      <c r="X24" s="130">
        <v>0</v>
      </c>
      <c r="Y24" s="130"/>
    </row>
    <row r="25" spans="1:29" s="10" customFormat="1" ht="30" customHeight="1" x14ac:dyDescent="0.3">
      <c r="A25" s="10" t="str">
        <f t="shared" si="3"/>
        <v/>
      </c>
      <c r="B25" s="10" t="str">
        <f>+IF(A25=1,IF(YEAR(G25)&gt;Parametre!$M$4,"licence jeune","licence senior"),"")</f>
        <v/>
      </c>
      <c r="C25" s="10" t="str">
        <f t="shared" si="0"/>
        <v/>
      </c>
      <c r="D25" s="10" t="str">
        <f t="shared" si="4"/>
        <v/>
      </c>
      <c r="E25" s="231"/>
      <c r="F25" s="130"/>
      <c r="G25" s="130"/>
      <c r="H25" s="169"/>
      <c r="I25" s="169"/>
      <c r="J25" s="130"/>
      <c r="K25" s="169"/>
      <c r="L25" s="169"/>
      <c r="M25" s="130"/>
      <c r="N25" s="169"/>
      <c r="O25" s="169"/>
      <c r="P25" s="169"/>
      <c r="Q25" s="169"/>
      <c r="R25" s="130"/>
      <c r="S25" s="130"/>
      <c r="T25" s="130"/>
      <c r="U25" s="130">
        <v>2017</v>
      </c>
      <c r="V25" s="130" t="s">
        <v>276</v>
      </c>
      <c r="W25" s="130">
        <v>5</v>
      </c>
      <c r="X25" s="130">
        <v>0</v>
      </c>
      <c r="Y25" s="130"/>
    </row>
    <row r="26" spans="1:29" ht="30" customHeight="1" x14ac:dyDescent="0.3">
      <c r="A26" s="10" t="str">
        <f t="shared" si="3"/>
        <v/>
      </c>
      <c r="B26" s="10" t="str">
        <f>+IF(A26=1,IF(YEAR(G26)&gt;Parametre!$M$4,"licence jeune","licence senior"),"")</f>
        <v/>
      </c>
      <c r="C26" s="10" t="str">
        <f t="shared" si="0"/>
        <v/>
      </c>
      <c r="D26" s="10" t="str">
        <f t="shared" si="4"/>
        <v/>
      </c>
      <c r="E26" s="231"/>
      <c r="F26" s="130"/>
      <c r="G26" s="130"/>
      <c r="H26" s="169"/>
      <c r="I26" s="169"/>
      <c r="J26" s="130"/>
      <c r="K26" s="169"/>
      <c r="L26" s="169"/>
      <c r="M26" s="130"/>
      <c r="N26" s="169"/>
      <c r="O26" s="169"/>
      <c r="P26" s="169"/>
      <c r="Q26" s="169"/>
      <c r="R26" s="130"/>
      <c r="S26" s="130"/>
      <c r="T26" s="130"/>
      <c r="U26" s="130">
        <v>2017</v>
      </c>
      <c r="V26" s="130" t="s">
        <v>276</v>
      </c>
      <c r="W26" s="130">
        <v>5</v>
      </c>
      <c r="X26" s="130">
        <v>0</v>
      </c>
      <c r="Y26" s="130"/>
    </row>
    <row r="27" spans="1:29" s="10" customFormat="1" ht="30" customHeight="1" x14ac:dyDescent="0.3">
      <c r="A27" s="10" t="str">
        <f t="shared" si="3"/>
        <v/>
      </c>
      <c r="B27" s="10" t="str">
        <f>+IF(A27=1,IF(YEAR(G27)&gt;Parametre!$M$4,"licence jeune","licence senior"),"")</f>
        <v/>
      </c>
      <c r="C27" s="10" t="str">
        <f t="shared" si="0"/>
        <v/>
      </c>
      <c r="D27" s="10" t="str">
        <f t="shared" si="4"/>
        <v/>
      </c>
      <c r="E27" s="231"/>
      <c r="F27" s="130"/>
      <c r="G27" s="130"/>
      <c r="H27" s="169"/>
      <c r="I27" s="169"/>
      <c r="J27" s="130"/>
      <c r="K27" s="169"/>
      <c r="L27" s="169"/>
      <c r="M27" s="130"/>
      <c r="N27" s="169"/>
      <c r="O27" s="169"/>
      <c r="P27" s="169"/>
      <c r="Q27" s="169"/>
      <c r="R27" s="130"/>
      <c r="S27" s="130"/>
      <c r="T27" s="130"/>
      <c r="U27" s="130">
        <v>2017</v>
      </c>
      <c r="V27" s="130" t="s">
        <v>276</v>
      </c>
      <c r="W27" s="130">
        <v>5</v>
      </c>
      <c r="X27" s="130">
        <v>0</v>
      </c>
      <c r="Y27" s="130"/>
    </row>
    <row r="28" spans="1:29" s="10" customFormat="1" ht="30" customHeight="1" x14ac:dyDescent="0.3">
      <c r="A28" s="10" t="str">
        <f t="shared" si="3"/>
        <v/>
      </c>
      <c r="B28" s="10" t="str">
        <f>+IF(A28=1,IF(YEAR(G28)&gt;Parametre!$M$4,"licence jeune","licence senior"),"")</f>
        <v/>
      </c>
      <c r="C28" s="10" t="str">
        <f t="shared" si="0"/>
        <v/>
      </c>
      <c r="D28" s="10" t="str">
        <f t="shared" si="4"/>
        <v/>
      </c>
      <c r="E28" s="231"/>
      <c r="F28" s="130"/>
      <c r="G28" s="130"/>
      <c r="H28" s="169"/>
      <c r="I28" s="169"/>
      <c r="J28" s="130"/>
      <c r="K28" s="169"/>
      <c r="L28" s="169"/>
      <c r="M28" s="130"/>
      <c r="N28" s="169"/>
      <c r="O28" s="169"/>
      <c r="P28" s="169"/>
      <c r="Q28" s="169"/>
      <c r="R28" s="130"/>
      <c r="S28" s="130"/>
      <c r="T28" s="130"/>
      <c r="U28" s="130">
        <v>2017</v>
      </c>
      <c r="V28" s="130" t="s">
        <v>276</v>
      </c>
      <c r="W28" s="130">
        <v>5</v>
      </c>
      <c r="X28" s="130">
        <v>0</v>
      </c>
      <c r="Y28" s="130"/>
    </row>
    <row r="29" spans="1:29" s="10" customFormat="1" ht="30" customHeight="1" x14ac:dyDescent="0.3">
      <c r="A29" s="10" t="str">
        <f t="shared" si="3"/>
        <v/>
      </c>
      <c r="B29" s="10" t="str">
        <f>+IF(A29=1,IF(YEAR(G29)&gt;Parametre!$M$4,"licence jeune","licence senior"),"")</f>
        <v/>
      </c>
      <c r="C29" s="10" t="str">
        <f t="shared" si="0"/>
        <v/>
      </c>
      <c r="D29" s="10" t="str">
        <f t="shared" si="4"/>
        <v/>
      </c>
      <c r="E29" s="231"/>
      <c r="F29" s="130"/>
      <c r="G29" s="130"/>
      <c r="H29" s="169"/>
      <c r="I29" s="169"/>
      <c r="J29" s="130"/>
      <c r="K29" s="169"/>
      <c r="L29" s="169"/>
      <c r="M29" s="130"/>
      <c r="N29" s="169"/>
      <c r="O29" s="169"/>
      <c r="P29" s="169"/>
      <c r="Q29" s="169"/>
      <c r="R29" s="130"/>
      <c r="S29" s="130"/>
      <c r="T29" s="130"/>
      <c r="U29" s="130">
        <v>2017</v>
      </c>
      <c r="V29" s="130" t="s">
        <v>276</v>
      </c>
      <c r="W29" s="130">
        <v>5</v>
      </c>
      <c r="X29" s="130">
        <v>0</v>
      </c>
      <c r="Y29" s="130"/>
    </row>
    <row r="30" spans="1:29" s="10" customFormat="1" ht="30" customHeight="1" x14ac:dyDescent="0.3">
      <c r="A30" s="10" t="str">
        <f t="shared" si="3"/>
        <v/>
      </c>
      <c r="B30" s="10" t="str">
        <f>+IF(A30=1,IF(YEAR(G30)&gt;Parametre!$M$4,"licence jeune","licence senior"),"")</f>
        <v/>
      </c>
      <c r="C30" s="10" t="str">
        <f t="shared" si="0"/>
        <v/>
      </c>
      <c r="D30" s="10" t="str">
        <f t="shared" si="4"/>
        <v/>
      </c>
      <c r="E30" s="231"/>
      <c r="F30" s="130"/>
      <c r="G30" s="130"/>
      <c r="H30" s="169"/>
      <c r="I30" s="169"/>
      <c r="J30" s="130"/>
      <c r="K30" s="169"/>
      <c r="L30" s="169"/>
      <c r="M30" s="130"/>
      <c r="N30" s="169"/>
      <c r="O30" s="169"/>
      <c r="P30" s="169"/>
      <c r="Q30" s="169"/>
      <c r="R30" s="130"/>
      <c r="S30" s="130"/>
      <c r="T30" s="130"/>
      <c r="U30" s="130">
        <v>2017</v>
      </c>
      <c r="V30" s="130" t="s">
        <v>276</v>
      </c>
      <c r="W30" s="130">
        <v>5</v>
      </c>
      <c r="X30" s="130">
        <v>0</v>
      </c>
      <c r="Y30" s="130"/>
      <c r="Z30" s="11"/>
      <c r="AA30" s="11"/>
      <c r="AC30" s="12"/>
    </row>
    <row r="31" spans="1:29" s="10" customFormat="1" ht="30" customHeight="1" x14ac:dyDescent="0.3">
      <c r="A31" s="10" t="str">
        <f t="shared" si="3"/>
        <v/>
      </c>
      <c r="B31" s="10" t="str">
        <f>+IF(A31=1,IF(YEAR(G31)&gt;Parametre!$M$4,"licence jeune","licence senior"),"")</f>
        <v/>
      </c>
      <c r="C31" s="10" t="str">
        <f t="shared" si="0"/>
        <v/>
      </c>
      <c r="D31" s="10" t="str">
        <f t="shared" si="4"/>
        <v/>
      </c>
      <c r="E31" s="231"/>
      <c r="F31" s="130"/>
      <c r="G31" s="130"/>
      <c r="H31" s="169"/>
      <c r="I31" s="169"/>
      <c r="J31" s="130"/>
      <c r="K31" s="169"/>
      <c r="L31" s="169"/>
      <c r="M31" s="130"/>
      <c r="N31" s="169"/>
      <c r="O31" s="169"/>
      <c r="P31" s="169"/>
      <c r="Q31" s="169"/>
      <c r="R31" s="130"/>
      <c r="S31" s="130"/>
      <c r="T31" s="130"/>
      <c r="U31" s="130">
        <v>2017</v>
      </c>
      <c r="V31" s="130" t="s">
        <v>276</v>
      </c>
      <c r="W31" s="130">
        <v>5</v>
      </c>
      <c r="X31" s="130">
        <v>0</v>
      </c>
      <c r="Y31" s="130"/>
    </row>
    <row r="32" spans="1:29" s="10" customFormat="1" ht="30" customHeight="1" x14ac:dyDescent="0.3">
      <c r="A32" s="10" t="str">
        <f t="shared" si="3"/>
        <v/>
      </c>
      <c r="B32" s="10" t="str">
        <f>+IF(A32=1,IF(YEAR(G32)&gt;Parametre!$M$4,"licence jeune","licence senior"),"")</f>
        <v/>
      </c>
      <c r="C32" s="10" t="str">
        <f t="shared" si="0"/>
        <v/>
      </c>
      <c r="D32" s="10" t="str">
        <f t="shared" si="4"/>
        <v/>
      </c>
      <c r="E32" s="231"/>
      <c r="F32" s="130"/>
      <c r="G32" s="130"/>
      <c r="H32" s="169"/>
      <c r="I32" s="169"/>
      <c r="J32" s="130"/>
      <c r="K32" s="169"/>
      <c r="L32" s="169"/>
      <c r="M32" s="130"/>
      <c r="N32" s="169"/>
      <c r="O32" s="169"/>
      <c r="P32" s="169"/>
      <c r="Q32" s="169"/>
      <c r="R32" s="130"/>
      <c r="S32" s="130"/>
      <c r="T32" s="130"/>
      <c r="U32" s="130">
        <v>2017</v>
      </c>
      <c r="V32" s="130" t="s">
        <v>276</v>
      </c>
      <c r="W32" s="130">
        <v>5</v>
      </c>
      <c r="X32" s="130">
        <v>0</v>
      </c>
      <c r="Y32" s="130"/>
    </row>
    <row r="33" spans="1:42" s="10" customFormat="1" ht="30" customHeight="1" x14ac:dyDescent="0.3">
      <c r="A33" s="10" t="str">
        <f t="shared" si="3"/>
        <v/>
      </c>
      <c r="B33" s="10" t="str">
        <f>+IF(A33=1,IF(YEAR(G33)&gt;Parametre!$M$4,"licence jeune","licence senior"),"")</f>
        <v/>
      </c>
      <c r="C33" s="10" t="str">
        <f t="shared" si="0"/>
        <v/>
      </c>
      <c r="D33" s="10" t="str">
        <f t="shared" si="4"/>
        <v/>
      </c>
      <c r="E33" s="231"/>
      <c r="F33" s="130"/>
      <c r="G33" s="130"/>
      <c r="H33" s="169"/>
      <c r="I33" s="169"/>
      <c r="J33" s="130"/>
      <c r="K33" s="169"/>
      <c r="L33" s="169"/>
      <c r="M33" s="130"/>
      <c r="N33" s="169"/>
      <c r="O33" s="169"/>
      <c r="P33" s="169"/>
      <c r="Q33" s="169"/>
      <c r="R33" s="130"/>
      <c r="S33" s="130"/>
      <c r="T33" s="130"/>
      <c r="U33" s="130">
        <v>2017</v>
      </c>
      <c r="V33" s="130" t="s">
        <v>276</v>
      </c>
      <c r="W33" s="130">
        <v>5</v>
      </c>
      <c r="X33" s="130">
        <v>0</v>
      </c>
      <c r="Y33" s="130"/>
    </row>
    <row r="34" spans="1:42" s="10" customFormat="1" ht="30" customHeight="1" x14ac:dyDescent="0.3">
      <c r="A34" s="10" t="str">
        <f t="shared" si="3"/>
        <v/>
      </c>
      <c r="B34" s="10" t="str">
        <f>+IF(A34=1,IF(YEAR(G34)&gt;Parametre!$M$4,"licence jeune","licence senior"),"")</f>
        <v/>
      </c>
      <c r="C34" s="10" t="str">
        <f t="shared" si="0"/>
        <v/>
      </c>
      <c r="D34" s="10" t="str">
        <f t="shared" si="4"/>
        <v/>
      </c>
      <c r="E34" s="231"/>
      <c r="F34" s="130"/>
      <c r="G34" s="130"/>
      <c r="H34" s="169"/>
      <c r="I34" s="169"/>
      <c r="J34" s="130"/>
      <c r="K34" s="169"/>
      <c r="L34" s="169"/>
      <c r="M34" s="130"/>
      <c r="N34" s="169"/>
      <c r="O34" s="169"/>
      <c r="P34" s="169"/>
      <c r="Q34" s="169"/>
      <c r="R34" s="130"/>
      <c r="S34" s="130"/>
      <c r="T34" s="130"/>
      <c r="U34" s="130">
        <v>2017</v>
      </c>
      <c r="V34" s="130" t="s">
        <v>276</v>
      </c>
      <c r="W34" s="130">
        <v>5</v>
      </c>
      <c r="X34" s="130">
        <v>0</v>
      </c>
      <c r="Y34" s="130"/>
      <c r="AD34" s="127"/>
      <c r="AP34" s="127"/>
    </row>
    <row r="35" spans="1:42" s="10" customFormat="1" ht="30" customHeight="1" x14ac:dyDescent="0.3">
      <c r="A35" s="10" t="str">
        <f t="shared" si="3"/>
        <v/>
      </c>
      <c r="B35" s="10" t="str">
        <f>+IF(A35=1,IF(YEAR(G35)&gt;Parametre!$M$4,"licence jeune","licence senior"),"")</f>
        <v/>
      </c>
      <c r="C35" s="10" t="str">
        <f t="shared" si="0"/>
        <v/>
      </c>
      <c r="D35" s="10" t="str">
        <f t="shared" si="4"/>
        <v/>
      </c>
      <c r="E35" s="231"/>
      <c r="F35" s="130"/>
      <c r="G35" s="130"/>
      <c r="H35" s="169"/>
      <c r="I35" s="169"/>
      <c r="J35" s="130"/>
      <c r="K35" s="169"/>
      <c r="L35" s="169"/>
      <c r="M35" s="130"/>
      <c r="N35" s="169"/>
      <c r="O35" s="169"/>
      <c r="P35" s="169"/>
      <c r="Q35" s="169"/>
      <c r="R35" s="130"/>
      <c r="S35" s="130"/>
      <c r="T35" s="130"/>
      <c r="U35" s="130">
        <v>2017</v>
      </c>
      <c r="V35" s="130" t="s">
        <v>276</v>
      </c>
      <c r="W35" s="130">
        <v>5</v>
      </c>
      <c r="X35" s="130">
        <v>0</v>
      </c>
      <c r="Y35" s="130"/>
    </row>
    <row r="36" spans="1:42" s="10" customFormat="1" ht="30" customHeight="1" x14ac:dyDescent="0.3">
      <c r="A36" s="10" t="str">
        <f t="shared" si="3"/>
        <v/>
      </c>
      <c r="B36" s="10" t="str">
        <f>+IF(A36=1,IF(YEAR(G36)&gt;Parametre!$M$4,"licence jeune","licence senior"),"")</f>
        <v/>
      </c>
      <c r="C36" s="10" t="str">
        <f t="shared" si="0"/>
        <v/>
      </c>
      <c r="D36" s="10" t="str">
        <f t="shared" si="4"/>
        <v/>
      </c>
      <c r="E36" s="231"/>
      <c r="F36" s="130"/>
      <c r="G36" s="130"/>
      <c r="H36" s="169"/>
      <c r="I36" s="169"/>
      <c r="J36" s="130"/>
      <c r="K36" s="169"/>
      <c r="L36" s="169"/>
      <c r="M36" s="130"/>
      <c r="N36" s="169"/>
      <c r="O36" s="169"/>
      <c r="P36" s="169"/>
      <c r="Q36" s="169"/>
      <c r="R36" s="130"/>
      <c r="S36" s="130"/>
      <c r="T36" s="130"/>
      <c r="U36" s="130">
        <v>2017</v>
      </c>
      <c r="V36" s="130" t="s">
        <v>276</v>
      </c>
      <c r="W36" s="130">
        <v>5</v>
      </c>
      <c r="X36" s="130">
        <v>0</v>
      </c>
      <c r="Y36" s="130"/>
    </row>
    <row r="37" spans="1:42" s="10" customFormat="1" ht="18.75" hidden="1" x14ac:dyDescent="0.3">
      <c r="A37" s="10" t="str">
        <f t="shared" si="3"/>
        <v/>
      </c>
      <c r="B37" s="10" t="str">
        <f>+IF(A37=1,IF(YEAR(G37)&gt;Parametre!$M$4,"licence jeune","licence senior"),"")</f>
        <v/>
      </c>
      <c r="C37" s="10" t="str">
        <f t="shared" si="0"/>
        <v/>
      </c>
      <c r="D37" s="10" t="str">
        <f t="shared" si="4"/>
        <v/>
      </c>
      <c r="E37" s="130"/>
      <c r="F37" s="130"/>
      <c r="G37" s="130"/>
      <c r="H37" s="169"/>
      <c r="I37" s="169"/>
      <c r="J37" s="130"/>
      <c r="K37" s="169"/>
      <c r="L37" s="169"/>
      <c r="M37" s="130"/>
      <c r="N37" s="169"/>
      <c r="O37" s="169"/>
      <c r="P37" s="169"/>
      <c r="Q37" s="169"/>
      <c r="R37" s="130"/>
      <c r="S37" s="130"/>
      <c r="T37" s="130"/>
      <c r="U37" s="130">
        <v>2018</v>
      </c>
      <c r="V37" s="130" t="s">
        <v>276</v>
      </c>
      <c r="W37" s="130">
        <v>5</v>
      </c>
      <c r="X37" s="130">
        <v>0</v>
      </c>
      <c r="Y37" s="130"/>
    </row>
    <row r="38" spans="1:42" s="10" customFormat="1" ht="18.75" hidden="1" x14ac:dyDescent="0.3">
      <c r="A38" s="10" t="str">
        <f t="shared" si="3"/>
        <v/>
      </c>
      <c r="B38" s="10" t="str">
        <f>+IF(A38=1,IF(YEAR(G38)&gt;Parametre!$M$4,"licence jeune","licence senior"),"")</f>
        <v/>
      </c>
      <c r="C38" s="10" t="str">
        <f t="shared" si="0"/>
        <v/>
      </c>
      <c r="D38" s="10" t="str">
        <f t="shared" si="4"/>
        <v/>
      </c>
      <c r="E38" s="130"/>
      <c r="F38" s="130"/>
      <c r="G38" s="130"/>
      <c r="H38" s="169"/>
      <c r="I38" s="169"/>
      <c r="J38" s="130"/>
      <c r="K38" s="169"/>
      <c r="L38" s="169"/>
      <c r="M38" s="130"/>
      <c r="N38" s="169"/>
      <c r="O38" s="169"/>
      <c r="P38" s="169"/>
      <c r="Q38" s="169"/>
      <c r="R38" s="130"/>
      <c r="S38" s="130"/>
      <c r="T38" s="130"/>
      <c r="U38" s="130">
        <v>2019</v>
      </c>
      <c r="V38" s="130" t="s">
        <v>276</v>
      </c>
      <c r="W38" s="130">
        <v>5</v>
      </c>
      <c r="X38" s="130">
        <v>0</v>
      </c>
      <c r="Y38" s="130"/>
    </row>
    <row r="39" spans="1:42" s="10" customFormat="1" ht="18.75" hidden="1" x14ac:dyDescent="0.3">
      <c r="A39" s="10" t="str">
        <f t="shared" si="3"/>
        <v/>
      </c>
      <c r="B39" s="10" t="str">
        <f>+IF(A39=1,IF(YEAR(G39)&gt;Parametre!$M$4,"licence jeune","licence senior"),"")</f>
        <v/>
      </c>
      <c r="C39" s="10" t="str">
        <f t="shared" si="0"/>
        <v/>
      </c>
      <c r="D39" s="10" t="str">
        <f t="shared" si="4"/>
        <v/>
      </c>
      <c r="E39" s="130"/>
      <c r="F39" s="130"/>
      <c r="G39" s="130"/>
      <c r="H39" s="169"/>
      <c r="I39" s="169"/>
      <c r="J39" s="130"/>
      <c r="K39" s="169"/>
      <c r="L39" s="169"/>
      <c r="M39" s="130"/>
      <c r="N39" s="169"/>
      <c r="O39" s="169"/>
      <c r="P39" s="169"/>
      <c r="Q39" s="169"/>
      <c r="R39" s="130"/>
      <c r="S39" s="130"/>
      <c r="T39" s="130"/>
      <c r="U39" s="130">
        <v>2020</v>
      </c>
      <c r="V39" s="130" t="s">
        <v>276</v>
      </c>
      <c r="W39" s="130">
        <v>5</v>
      </c>
      <c r="X39" s="130">
        <v>0</v>
      </c>
      <c r="Y39" s="130"/>
    </row>
    <row r="40" spans="1:42" s="10" customFormat="1" ht="18.75" hidden="1" x14ac:dyDescent="0.3">
      <c r="A40" s="10" t="str">
        <f t="shared" si="3"/>
        <v/>
      </c>
      <c r="B40" s="10" t="str">
        <f>+IF(A40=1,IF(YEAR(G40)&gt;Parametre!$M$4,"licence jeune","licence senior"),"")</f>
        <v/>
      </c>
      <c r="C40" s="10" t="str">
        <f t="shared" si="0"/>
        <v/>
      </c>
      <c r="D40" s="10" t="str">
        <f t="shared" si="4"/>
        <v/>
      </c>
      <c r="E40" s="130"/>
      <c r="F40" s="130"/>
      <c r="G40" s="130"/>
      <c r="H40" s="169"/>
      <c r="I40" s="169"/>
      <c r="J40" s="130"/>
      <c r="K40" s="169"/>
      <c r="L40" s="169"/>
      <c r="M40" s="130"/>
      <c r="N40" s="169"/>
      <c r="O40" s="169"/>
      <c r="P40" s="169"/>
      <c r="Q40" s="169"/>
      <c r="R40" s="130"/>
      <c r="S40" s="130"/>
      <c r="T40" s="130"/>
      <c r="U40" s="130">
        <v>2021</v>
      </c>
      <c r="V40" s="130" t="s">
        <v>276</v>
      </c>
      <c r="W40" s="130">
        <v>5</v>
      </c>
      <c r="X40" s="130">
        <v>0</v>
      </c>
      <c r="Y40" s="130"/>
    </row>
    <row r="41" spans="1:42" s="10" customFormat="1" ht="18.75" hidden="1" x14ac:dyDescent="0.3">
      <c r="A41" s="10" t="str">
        <f t="shared" si="3"/>
        <v/>
      </c>
      <c r="B41" s="10" t="str">
        <f>+IF(A41=1,IF(YEAR(G41)&gt;Parametre!$M$4,"licence jeune","licence senior"),"")</f>
        <v/>
      </c>
      <c r="C41" s="10" t="str">
        <f t="shared" si="0"/>
        <v/>
      </c>
      <c r="D41" s="10" t="str">
        <f t="shared" si="4"/>
        <v/>
      </c>
      <c r="E41" s="130"/>
      <c r="F41" s="130"/>
      <c r="G41" s="130"/>
      <c r="H41" s="169"/>
      <c r="I41" s="169"/>
      <c r="J41" s="130"/>
      <c r="K41" s="169"/>
      <c r="L41" s="169"/>
      <c r="M41" s="130"/>
      <c r="N41" s="169"/>
      <c r="O41" s="169"/>
      <c r="P41" s="169"/>
      <c r="Q41" s="169"/>
      <c r="R41" s="130"/>
      <c r="S41" s="130"/>
      <c r="T41" s="130"/>
      <c r="U41" s="130">
        <v>2022</v>
      </c>
      <c r="V41" s="130" t="s">
        <v>276</v>
      </c>
      <c r="W41" s="130">
        <v>5</v>
      </c>
      <c r="X41" s="130">
        <v>0</v>
      </c>
      <c r="Y41" s="130"/>
    </row>
    <row r="42" spans="1:42" s="10" customFormat="1" ht="18.75" hidden="1" x14ac:dyDescent="0.3">
      <c r="A42" s="10" t="str">
        <f t="shared" si="3"/>
        <v/>
      </c>
      <c r="B42" s="10" t="str">
        <f>+IF(A42=1,IF(YEAR(G42)&gt;Parametre!$M$4,"licence jeune","licence senior"),"")</f>
        <v/>
      </c>
      <c r="C42" s="10" t="str">
        <f t="shared" si="0"/>
        <v/>
      </c>
      <c r="D42" s="10" t="str">
        <f t="shared" si="4"/>
        <v/>
      </c>
      <c r="E42" s="130"/>
      <c r="F42" s="130"/>
      <c r="G42" s="130"/>
      <c r="H42" s="169"/>
      <c r="I42" s="169"/>
      <c r="J42" s="130"/>
      <c r="K42" s="169"/>
      <c r="L42" s="169"/>
      <c r="M42" s="130"/>
      <c r="N42" s="169"/>
      <c r="O42" s="169"/>
      <c r="P42" s="169"/>
      <c r="Q42" s="169"/>
      <c r="R42" s="130"/>
      <c r="S42" s="130"/>
      <c r="T42" s="130"/>
      <c r="U42" s="130">
        <v>2023</v>
      </c>
      <c r="V42" s="130" t="s">
        <v>276</v>
      </c>
      <c r="W42" s="130">
        <v>5</v>
      </c>
      <c r="X42" s="130">
        <v>0</v>
      </c>
      <c r="Y42" s="130"/>
    </row>
    <row r="43" spans="1:42" s="10" customFormat="1" ht="18.75" hidden="1" x14ac:dyDescent="0.3">
      <c r="A43" s="10" t="str">
        <f t="shared" si="3"/>
        <v/>
      </c>
      <c r="B43" s="10" t="str">
        <f>+IF(A43=1,IF(YEAR(G43)&gt;Parametre!$M$4,"licence jeune","licence senior"),"")</f>
        <v/>
      </c>
      <c r="C43" s="10" t="str">
        <f t="shared" si="0"/>
        <v/>
      </c>
      <c r="D43" s="10" t="str">
        <f t="shared" si="4"/>
        <v/>
      </c>
      <c r="E43" s="130"/>
      <c r="F43" s="130"/>
      <c r="G43" s="130"/>
      <c r="H43" s="169"/>
      <c r="I43" s="169"/>
      <c r="J43" s="130"/>
      <c r="K43" s="169"/>
      <c r="L43" s="169"/>
      <c r="M43" s="130"/>
      <c r="N43" s="169"/>
      <c r="O43" s="169"/>
      <c r="P43" s="169"/>
      <c r="Q43" s="169"/>
      <c r="R43" s="130"/>
      <c r="S43" s="130"/>
      <c r="T43" s="130"/>
      <c r="U43" s="130">
        <v>2024</v>
      </c>
      <c r="V43" s="130" t="s">
        <v>276</v>
      </c>
      <c r="W43" s="130">
        <v>5</v>
      </c>
      <c r="X43" s="130">
        <v>0</v>
      </c>
      <c r="Y43" s="130"/>
    </row>
    <row r="44" spans="1:42" s="10" customFormat="1" ht="18.75" hidden="1" x14ac:dyDescent="0.3">
      <c r="A44" s="10" t="str">
        <f t="shared" si="3"/>
        <v/>
      </c>
      <c r="B44" s="10" t="str">
        <f>+IF(A44=1,IF(YEAR(G44)&gt;Parametre!$M$4,"licence jeune","licence senior"),"")</f>
        <v/>
      </c>
      <c r="C44" s="10" t="str">
        <f t="shared" si="0"/>
        <v/>
      </c>
      <c r="D44" s="10" t="str">
        <f t="shared" si="4"/>
        <v/>
      </c>
      <c r="E44" s="130"/>
      <c r="F44" s="130"/>
      <c r="G44" s="130"/>
      <c r="H44" s="169"/>
      <c r="I44" s="169"/>
      <c r="J44" s="130"/>
      <c r="K44" s="169"/>
      <c r="L44" s="169"/>
      <c r="M44" s="130"/>
      <c r="N44" s="169"/>
      <c r="O44" s="169"/>
      <c r="P44" s="169"/>
      <c r="Q44" s="169"/>
      <c r="R44" s="130"/>
      <c r="S44" s="130"/>
      <c r="T44" s="130"/>
      <c r="U44" s="130">
        <v>2025</v>
      </c>
      <c r="V44" s="130" t="s">
        <v>276</v>
      </c>
      <c r="W44" s="130">
        <v>5</v>
      </c>
      <c r="X44" s="130">
        <v>0</v>
      </c>
      <c r="Y44" s="130"/>
    </row>
    <row r="45" spans="1:42" s="10" customFormat="1" ht="18.75" hidden="1" x14ac:dyDescent="0.3">
      <c r="A45" s="10" t="str">
        <f t="shared" si="3"/>
        <v/>
      </c>
      <c r="B45" s="10" t="str">
        <f>+IF(A45=1,IF(YEAR(G45)&gt;Parametre!$M$4,"licence jeune","licence senior"),"")</f>
        <v/>
      </c>
      <c r="C45" s="10" t="str">
        <f t="shared" si="0"/>
        <v/>
      </c>
      <c r="D45" s="10" t="str">
        <f t="shared" si="4"/>
        <v/>
      </c>
      <c r="E45" s="130"/>
      <c r="F45" s="130"/>
      <c r="G45" s="130"/>
      <c r="H45" s="169"/>
      <c r="I45" s="169"/>
      <c r="J45" s="130"/>
      <c r="K45" s="169"/>
      <c r="L45" s="169"/>
      <c r="M45" s="130"/>
      <c r="N45" s="169"/>
      <c r="O45" s="169"/>
      <c r="P45" s="169"/>
      <c r="Q45" s="169"/>
      <c r="R45" s="130"/>
      <c r="S45" s="130"/>
      <c r="T45" s="130"/>
      <c r="U45" s="130">
        <v>2026</v>
      </c>
      <c r="V45" s="130" t="s">
        <v>276</v>
      </c>
      <c r="W45" s="130">
        <v>5</v>
      </c>
      <c r="X45" s="130">
        <v>0</v>
      </c>
      <c r="Y45" s="130"/>
    </row>
    <row r="46" spans="1:42" s="10" customFormat="1" ht="18.75" hidden="1" x14ac:dyDescent="0.3">
      <c r="A46" s="10" t="str">
        <f t="shared" si="3"/>
        <v/>
      </c>
      <c r="B46" s="10" t="str">
        <f>+IF(A46=1,IF(YEAR(G46)&gt;Parametre!$M$4,"licence jeune","licence senior"),"")</f>
        <v/>
      </c>
      <c r="C46" s="10" t="str">
        <f t="shared" si="0"/>
        <v/>
      </c>
      <c r="D46" s="10" t="str">
        <f t="shared" si="4"/>
        <v/>
      </c>
      <c r="E46" s="130"/>
      <c r="F46" s="130"/>
      <c r="G46" s="130"/>
      <c r="H46" s="169"/>
      <c r="I46" s="169"/>
      <c r="J46" s="130"/>
      <c r="K46" s="169"/>
      <c r="L46" s="169"/>
      <c r="M46" s="130"/>
      <c r="N46" s="169"/>
      <c r="O46" s="169"/>
      <c r="P46" s="169"/>
      <c r="Q46" s="169"/>
      <c r="R46" s="130"/>
      <c r="S46" s="130"/>
      <c r="T46" s="130"/>
      <c r="U46" s="130">
        <v>2027</v>
      </c>
      <c r="V46" s="130" t="s">
        <v>276</v>
      </c>
      <c r="W46" s="130">
        <v>5</v>
      </c>
      <c r="X46" s="130">
        <v>0</v>
      </c>
      <c r="Y46" s="130"/>
    </row>
    <row r="47" spans="1:42" s="10" customFormat="1" ht="18.75" hidden="1" x14ac:dyDescent="0.3">
      <c r="A47" s="10" t="str">
        <f t="shared" si="3"/>
        <v/>
      </c>
      <c r="B47" s="10" t="str">
        <f>+IF(A47=1,IF(YEAR(G47)&gt;Parametre!$M$4,"licence jeune","licence senior"),"")</f>
        <v/>
      </c>
      <c r="C47" s="10" t="str">
        <f t="shared" si="0"/>
        <v/>
      </c>
      <c r="D47" s="10" t="str">
        <f t="shared" si="4"/>
        <v/>
      </c>
      <c r="E47" s="130"/>
      <c r="F47" s="130"/>
      <c r="G47" s="130"/>
      <c r="H47" s="169"/>
      <c r="I47" s="169"/>
      <c r="J47" s="130"/>
      <c r="K47" s="169"/>
      <c r="L47" s="169"/>
      <c r="M47" s="130"/>
      <c r="N47" s="169"/>
      <c r="O47" s="169"/>
      <c r="P47" s="169"/>
      <c r="Q47" s="169"/>
      <c r="R47" s="130"/>
      <c r="S47" s="130"/>
      <c r="T47" s="130"/>
      <c r="U47" s="130">
        <v>2028</v>
      </c>
      <c r="V47" s="130" t="s">
        <v>276</v>
      </c>
      <c r="W47" s="130">
        <v>5</v>
      </c>
      <c r="X47" s="130">
        <v>0</v>
      </c>
      <c r="Y47" s="130"/>
    </row>
    <row r="48" spans="1:42" s="10" customFormat="1" ht="18.75" hidden="1" x14ac:dyDescent="0.3">
      <c r="A48" s="10" t="str">
        <f t="shared" si="3"/>
        <v/>
      </c>
      <c r="B48" s="10" t="str">
        <f>+IF(A48=1,IF(YEAR(G48)&gt;Parametre!$M$4,"licence jeune","licence senior"),"")</f>
        <v/>
      </c>
      <c r="C48" s="10" t="str">
        <f t="shared" si="0"/>
        <v/>
      </c>
      <c r="D48" s="10" t="str">
        <f t="shared" si="4"/>
        <v/>
      </c>
      <c r="E48" s="130"/>
      <c r="F48" s="130"/>
      <c r="G48" s="130"/>
      <c r="H48" s="169"/>
      <c r="I48" s="169"/>
      <c r="J48" s="130"/>
      <c r="K48" s="169"/>
      <c r="L48" s="169"/>
      <c r="M48" s="130"/>
      <c r="N48" s="169"/>
      <c r="O48" s="169"/>
      <c r="P48" s="169"/>
      <c r="Q48" s="169"/>
      <c r="R48" s="130"/>
      <c r="S48" s="130"/>
      <c r="T48" s="130"/>
      <c r="U48" s="130">
        <v>2029</v>
      </c>
      <c r="V48" s="130" t="s">
        <v>276</v>
      </c>
      <c r="W48" s="130">
        <v>5</v>
      </c>
      <c r="X48" s="130">
        <v>0</v>
      </c>
      <c r="Y48" s="130"/>
    </row>
    <row r="49" spans="1:25" s="10" customFormat="1" ht="18.75" hidden="1" x14ac:dyDescent="0.3">
      <c r="A49" s="10" t="str">
        <f t="shared" si="3"/>
        <v/>
      </c>
      <c r="B49" s="10" t="str">
        <f>+IF(A49=1,IF(YEAR(G49)&gt;Parametre!$M$4,"licence jeune","licence senior"),"")</f>
        <v/>
      </c>
      <c r="C49" s="10" t="str">
        <f t="shared" ref="C49:C76" si="5">+IF(A49=1,IF(OR(K49&lt;&gt;29,M49&lt;&gt;$J$5),$F$10,"RENOUVELLEMENTS AVEC CARTE"),"")</f>
        <v/>
      </c>
      <c r="D49" s="10" t="str">
        <f t="shared" si="4"/>
        <v/>
      </c>
      <c r="E49" s="130"/>
      <c r="F49" s="130"/>
      <c r="G49" s="130"/>
      <c r="H49" s="169"/>
      <c r="I49" s="169"/>
      <c r="J49" s="130"/>
      <c r="K49" s="169"/>
      <c r="L49" s="169"/>
      <c r="M49" s="130"/>
      <c r="N49" s="169"/>
      <c r="O49" s="169"/>
      <c r="P49" s="169"/>
      <c r="Q49" s="169"/>
      <c r="R49" s="130"/>
      <c r="S49" s="130"/>
      <c r="T49" s="130"/>
      <c r="U49" s="130">
        <v>2030</v>
      </c>
      <c r="V49" s="130" t="s">
        <v>276</v>
      </c>
      <c r="W49" s="130">
        <v>5</v>
      </c>
      <c r="X49" s="130">
        <v>0</v>
      </c>
      <c r="Y49" s="130"/>
    </row>
    <row r="50" spans="1:25" s="10" customFormat="1" ht="18.75" hidden="1" x14ac:dyDescent="0.3">
      <c r="A50" s="10" t="str">
        <f t="shared" si="3"/>
        <v/>
      </c>
      <c r="B50" s="10" t="str">
        <f>+IF(A50=1,IF(YEAR(G50)&gt;Parametre!$M$4,"licence jeune","licence senior"),"")</f>
        <v/>
      </c>
      <c r="C50" s="10" t="str">
        <f t="shared" si="5"/>
        <v/>
      </c>
      <c r="D50" s="10" t="str">
        <f t="shared" si="4"/>
        <v/>
      </c>
      <c r="E50" s="130"/>
      <c r="F50" s="130"/>
      <c r="G50" s="130"/>
      <c r="H50" s="169"/>
      <c r="I50" s="169"/>
      <c r="J50" s="130"/>
      <c r="K50" s="169"/>
      <c r="L50" s="169"/>
      <c r="M50" s="130"/>
      <c r="N50" s="169"/>
      <c r="O50" s="169"/>
      <c r="P50" s="169"/>
      <c r="Q50" s="169"/>
      <c r="R50" s="130"/>
      <c r="S50" s="130"/>
      <c r="T50" s="130"/>
      <c r="U50" s="130">
        <v>2031</v>
      </c>
      <c r="V50" s="130" t="s">
        <v>276</v>
      </c>
      <c r="W50" s="130">
        <v>5</v>
      </c>
      <c r="X50" s="130">
        <v>0</v>
      </c>
      <c r="Y50" s="130"/>
    </row>
    <row r="51" spans="1:25" s="10" customFormat="1" ht="18.75" hidden="1" x14ac:dyDescent="0.3">
      <c r="A51" s="10" t="str">
        <f t="shared" si="3"/>
        <v/>
      </c>
      <c r="B51" s="10" t="str">
        <f>+IF(A51=1,IF(YEAR(G51)&gt;Parametre!$M$4,"licence jeune","licence senior"),"")</f>
        <v/>
      </c>
      <c r="C51" s="10" t="str">
        <f t="shared" si="5"/>
        <v/>
      </c>
      <c r="D51" s="10" t="str">
        <f t="shared" si="4"/>
        <v/>
      </c>
      <c r="E51" s="130"/>
      <c r="F51" s="130"/>
      <c r="G51" s="130"/>
      <c r="H51" s="169"/>
      <c r="I51" s="169"/>
      <c r="J51" s="130"/>
      <c r="K51" s="169"/>
      <c r="L51" s="169"/>
      <c r="M51" s="130"/>
      <c r="N51" s="169"/>
      <c r="O51" s="169"/>
      <c r="P51" s="169"/>
      <c r="Q51" s="169"/>
      <c r="R51" s="130"/>
      <c r="S51" s="130"/>
      <c r="T51" s="130"/>
      <c r="U51" s="130">
        <v>2032</v>
      </c>
      <c r="V51" s="130" t="s">
        <v>276</v>
      </c>
      <c r="W51" s="130">
        <v>5</v>
      </c>
      <c r="X51" s="130">
        <v>0</v>
      </c>
      <c r="Y51" s="130"/>
    </row>
    <row r="52" spans="1:25" s="10" customFormat="1" ht="18.75" hidden="1" x14ac:dyDescent="0.3">
      <c r="A52" s="10" t="str">
        <f t="shared" si="3"/>
        <v/>
      </c>
      <c r="B52" s="10" t="str">
        <f>+IF(A52=1,IF(YEAR(G52)&gt;Parametre!$M$4,"licence jeune","licence senior"),"")</f>
        <v/>
      </c>
      <c r="C52" s="10" t="str">
        <f t="shared" si="5"/>
        <v/>
      </c>
      <c r="D52" s="10" t="str">
        <f t="shared" si="4"/>
        <v/>
      </c>
      <c r="E52" s="130"/>
      <c r="F52" s="130"/>
      <c r="G52" s="130"/>
      <c r="H52" s="169"/>
      <c r="I52" s="169"/>
      <c r="J52" s="130"/>
      <c r="K52" s="169"/>
      <c r="L52" s="169"/>
      <c r="M52" s="130"/>
      <c r="N52" s="169"/>
      <c r="O52" s="169"/>
      <c r="P52" s="169"/>
      <c r="Q52" s="169"/>
      <c r="R52" s="130"/>
      <c r="S52" s="130"/>
      <c r="T52" s="130"/>
      <c r="U52" s="130">
        <v>2033</v>
      </c>
      <c r="V52" s="130" t="s">
        <v>276</v>
      </c>
      <c r="W52" s="130">
        <v>5</v>
      </c>
      <c r="X52" s="130">
        <v>0</v>
      </c>
      <c r="Y52" s="130"/>
    </row>
    <row r="53" spans="1:25" s="10" customFormat="1" ht="18.75" hidden="1" x14ac:dyDescent="0.3">
      <c r="A53" s="10" t="str">
        <f t="shared" si="3"/>
        <v/>
      </c>
      <c r="B53" s="10" t="str">
        <f>+IF(A53=1,IF(YEAR(G53)&gt;Parametre!$M$4,"licence jeune","licence senior"),"")</f>
        <v/>
      </c>
      <c r="C53" s="10" t="str">
        <f t="shared" si="5"/>
        <v/>
      </c>
      <c r="D53" s="10" t="str">
        <f t="shared" si="4"/>
        <v/>
      </c>
      <c r="E53" s="130"/>
      <c r="F53" s="130"/>
      <c r="G53" s="130"/>
      <c r="H53" s="169"/>
      <c r="I53" s="169"/>
      <c r="J53" s="130"/>
      <c r="K53" s="169"/>
      <c r="L53" s="169"/>
      <c r="M53" s="130"/>
      <c r="N53" s="169"/>
      <c r="O53" s="169"/>
      <c r="P53" s="169"/>
      <c r="Q53" s="169"/>
      <c r="R53" s="130"/>
      <c r="S53" s="130"/>
      <c r="T53" s="130"/>
      <c r="U53" s="130">
        <v>2034</v>
      </c>
      <c r="V53" s="130" t="s">
        <v>276</v>
      </c>
      <c r="W53" s="130">
        <v>5</v>
      </c>
      <c r="X53" s="130">
        <v>0</v>
      </c>
      <c r="Y53" s="130"/>
    </row>
    <row r="54" spans="1:25" s="10" customFormat="1" ht="18.75" hidden="1" x14ac:dyDescent="0.3">
      <c r="A54" s="10" t="str">
        <f t="shared" si="3"/>
        <v/>
      </c>
      <c r="B54" s="10" t="str">
        <f>+IF(A54=1,IF(YEAR(G54)&gt;Parametre!$M$4,"licence jeune","licence senior"),"")</f>
        <v/>
      </c>
      <c r="C54" s="10" t="str">
        <f t="shared" si="5"/>
        <v/>
      </c>
      <c r="D54" s="10" t="str">
        <f t="shared" si="4"/>
        <v/>
      </c>
      <c r="E54" s="130"/>
      <c r="F54" s="130"/>
      <c r="G54" s="130"/>
      <c r="H54" s="169"/>
      <c r="I54" s="169"/>
      <c r="J54" s="130"/>
      <c r="K54" s="169"/>
      <c r="L54" s="169"/>
      <c r="M54" s="130"/>
      <c r="N54" s="169"/>
      <c r="O54" s="169"/>
      <c r="P54" s="169"/>
      <c r="Q54" s="169"/>
      <c r="R54" s="130"/>
      <c r="S54" s="130"/>
      <c r="T54" s="130"/>
      <c r="U54" s="130">
        <v>2035</v>
      </c>
      <c r="V54" s="130" t="s">
        <v>276</v>
      </c>
      <c r="W54" s="130">
        <v>5</v>
      </c>
      <c r="X54" s="130">
        <v>0</v>
      </c>
      <c r="Y54" s="130"/>
    </row>
    <row r="55" spans="1:25" s="10" customFormat="1" ht="18.75" hidden="1" x14ac:dyDescent="0.3">
      <c r="A55" s="10" t="str">
        <f t="shared" si="3"/>
        <v/>
      </c>
      <c r="B55" s="10" t="str">
        <f>+IF(A55=1,IF(YEAR(G55)&gt;Parametre!$M$4,"licence jeune","licence senior"),"")</f>
        <v/>
      </c>
      <c r="C55" s="10" t="str">
        <f t="shared" si="5"/>
        <v/>
      </c>
      <c r="D55" s="10" t="str">
        <f t="shared" si="4"/>
        <v/>
      </c>
      <c r="E55" s="130"/>
      <c r="F55" s="130"/>
      <c r="G55" s="130"/>
      <c r="H55" s="169"/>
      <c r="I55" s="169"/>
      <c r="J55" s="130"/>
      <c r="K55" s="169"/>
      <c r="L55" s="169"/>
      <c r="M55" s="130"/>
      <c r="N55" s="169"/>
      <c r="O55" s="169"/>
      <c r="P55" s="169"/>
      <c r="Q55" s="169"/>
      <c r="R55" s="130"/>
      <c r="S55" s="130"/>
      <c r="T55" s="130"/>
      <c r="U55" s="130">
        <v>2036</v>
      </c>
      <c r="V55" s="130" t="s">
        <v>276</v>
      </c>
      <c r="W55" s="130">
        <v>5</v>
      </c>
      <c r="X55" s="130">
        <v>0</v>
      </c>
      <c r="Y55" s="130"/>
    </row>
    <row r="56" spans="1:25" s="10" customFormat="1" ht="18.75" hidden="1" x14ac:dyDescent="0.3">
      <c r="A56" s="10" t="str">
        <f t="shared" si="3"/>
        <v/>
      </c>
      <c r="B56" s="10" t="str">
        <f>+IF(A56=1,IF(YEAR(G56)&gt;Parametre!$M$4,"licence jeune","licence senior"),"")</f>
        <v/>
      </c>
      <c r="C56" s="10" t="str">
        <f t="shared" si="5"/>
        <v/>
      </c>
      <c r="D56" s="10" t="str">
        <f t="shared" si="4"/>
        <v/>
      </c>
      <c r="E56" s="130"/>
      <c r="F56" s="130"/>
      <c r="G56" s="130"/>
      <c r="H56" s="169"/>
      <c r="I56" s="169"/>
      <c r="J56" s="130"/>
      <c r="K56" s="169"/>
      <c r="L56" s="169"/>
      <c r="M56" s="130"/>
      <c r="N56" s="169"/>
      <c r="O56" s="169"/>
      <c r="P56" s="169"/>
      <c r="Q56" s="169"/>
      <c r="R56" s="130"/>
      <c r="S56" s="130"/>
      <c r="T56" s="130"/>
      <c r="U56" s="130">
        <v>2037</v>
      </c>
      <c r="V56" s="130" t="s">
        <v>276</v>
      </c>
      <c r="W56" s="130">
        <v>5</v>
      </c>
      <c r="X56" s="130">
        <v>0</v>
      </c>
      <c r="Y56" s="130"/>
    </row>
    <row r="57" spans="1:25" s="10" customFormat="1" ht="18.75" hidden="1" x14ac:dyDescent="0.3">
      <c r="A57" s="10" t="str">
        <f t="shared" si="3"/>
        <v/>
      </c>
      <c r="B57" s="10" t="str">
        <f>+IF(A57=1,IF(YEAR(G57)&gt;Parametre!$M$4,"licence jeune","licence senior"),"")</f>
        <v/>
      </c>
      <c r="C57" s="10" t="str">
        <f t="shared" si="5"/>
        <v/>
      </c>
      <c r="D57" s="10" t="str">
        <f t="shared" si="4"/>
        <v/>
      </c>
      <c r="E57" s="130"/>
      <c r="F57" s="130"/>
      <c r="G57" s="130"/>
      <c r="H57" s="169"/>
      <c r="I57" s="169"/>
      <c r="J57" s="130"/>
      <c r="K57" s="169"/>
      <c r="L57" s="169"/>
      <c r="M57" s="130"/>
      <c r="N57" s="169"/>
      <c r="O57" s="169"/>
      <c r="P57" s="169"/>
      <c r="Q57" s="169"/>
      <c r="R57" s="130"/>
      <c r="S57" s="130"/>
      <c r="T57" s="130"/>
      <c r="U57" s="130">
        <v>2038</v>
      </c>
      <c r="V57" s="130" t="s">
        <v>276</v>
      </c>
      <c r="W57" s="130">
        <v>5</v>
      </c>
      <c r="X57" s="130">
        <v>0</v>
      </c>
      <c r="Y57" s="130"/>
    </row>
    <row r="58" spans="1:25" s="10" customFormat="1" ht="18.75" hidden="1" x14ac:dyDescent="0.3">
      <c r="A58" s="10" t="str">
        <f t="shared" si="3"/>
        <v/>
      </c>
      <c r="B58" s="10" t="str">
        <f>+IF(A58=1,IF(YEAR(G58)&gt;Parametre!$M$4,"licence jeune","licence senior"),"")</f>
        <v/>
      </c>
      <c r="C58" s="10" t="str">
        <f t="shared" si="5"/>
        <v/>
      </c>
      <c r="D58" s="10" t="str">
        <f t="shared" si="4"/>
        <v/>
      </c>
      <c r="E58" s="130"/>
      <c r="F58" s="130"/>
      <c r="G58" s="130"/>
      <c r="H58" s="169"/>
      <c r="I58" s="169"/>
      <c r="J58" s="130"/>
      <c r="K58" s="169"/>
      <c r="L58" s="169"/>
      <c r="M58" s="130"/>
      <c r="N58" s="169"/>
      <c r="O58" s="169"/>
      <c r="P58" s="169"/>
      <c r="Q58" s="169"/>
      <c r="R58" s="130"/>
      <c r="S58" s="130"/>
      <c r="T58" s="130"/>
      <c r="U58" s="130">
        <v>2039</v>
      </c>
      <c r="V58" s="130" t="s">
        <v>276</v>
      </c>
      <c r="W58" s="130">
        <v>5</v>
      </c>
      <c r="X58" s="130">
        <v>0</v>
      </c>
      <c r="Y58" s="130"/>
    </row>
    <row r="59" spans="1:25" s="10" customFormat="1" ht="18.75" hidden="1" x14ac:dyDescent="0.3">
      <c r="A59" s="10" t="str">
        <f t="shared" si="3"/>
        <v/>
      </c>
      <c r="B59" s="10" t="str">
        <f>+IF(A59=1,IF(YEAR(G59)&gt;Parametre!$M$4,"licence jeune","licence senior"),"")</f>
        <v/>
      </c>
      <c r="C59" s="10" t="str">
        <f t="shared" si="5"/>
        <v/>
      </c>
      <c r="D59" s="10" t="str">
        <f t="shared" si="4"/>
        <v/>
      </c>
      <c r="E59" s="130"/>
      <c r="F59" s="130"/>
      <c r="G59" s="130"/>
      <c r="H59" s="169"/>
      <c r="I59" s="169"/>
      <c r="J59" s="130"/>
      <c r="K59" s="169"/>
      <c r="L59" s="169"/>
      <c r="M59" s="130"/>
      <c r="N59" s="169"/>
      <c r="O59" s="169"/>
      <c r="P59" s="169"/>
      <c r="Q59" s="169"/>
      <c r="R59" s="130"/>
      <c r="S59" s="130"/>
      <c r="T59" s="130"/>
      <c r="U59" s="130">
        <v>2040</v>
      </c>
      <c r="V59" s="130" t="s">
        <v>276</v>
      </c>
      <c r="W59" s="130">
        <v>5</v>
      </c>
      <c r="X59" s="130">
        <v>0</v>
      </c>
      <c r="Y59" s="130"/>
    </row>
    <row r="60" spans="1:25" s="10" customFormat="1" ht="18.75" hidden="1" x14ac:dyDescent="0.3">
      <c r="A60" s="10" t="str">
        <f t="shared" si="3"/>
        <v/>
      </c>
      <c r="B60" s="10" t="str">
        <f>+IF(A60=1,IF(YEAR(G60)&gt;Parametre!$M$4,"licence jeune","licence senior"),"")</f>
        <v/>
      </c>
      <c r="C60" s="10" t="str">
        <f t="shared" si="5"/>
        <v/>
      </c>
      <c r="D60" s="10" t="str">
        <f t="shared" si="4"/>
        <v/>
      </c>
      <c r="E60" s="130"/>
      <c r="F60" s="130"/>
      <c r="G60" s="130"/>
      <c r="H60" s="169"/>
      <c r="I60" s="169"/>
      <c r="J60" s="130"/>
      <c r="K60" s="169"/>
      <c r="L60" s="169"/>
      <c r="M60" s="130"/>
      <c r="N60" s="169"/>
      <c r="O60" s="169"/>
      <c r="P60" s="169"/>
      <c r="Q60" s="169"/>
      <c r="R60" s="130"/>
      <c r="S60" s="130"/>
      <c r="T60" s="130"/>
      <c r="U60" s="130">
        <v>2041</v>
      </c>
      <c r="V60" s="130" t="s">
        <v>276</v>
      </c>
      <c r="W60" s="130">
        <v>5</v>
      </c>
      <c r="X60" s="130">
        <v>0</v>
      </c>
      <c r="Y60" s="130"/>
    </row>
    <row r="61" spans="1:25" s="10" customFormat="1" ht="18.75" hidden="1" x14ac:dyDescent="0.3">
      <c r="A61" s="10" t="str">
        <f t="shared" si="3"/>
        <v/>
      </c>
      <c r="B61" s="10" t="str">
        <f>+IF(A61=1,IF(YEAR(G61)&gt;Parametre!$M$4,"licence jeune","licence senior"),"")</f>
        <v/>
      </c>
      <c r="C61" s="10" t="str">
        <f t="shared" si="5"/>
        <v/>
      </c>
      <c r="D61" s="10" t="str">
        <f t="shared" si="4"/>
        <v/>
      </c>
      <c r="E61" s="130"/>
      <c r="F61" s="130"/>
      <c r="G61" s="130"/>
      <c r="H61" s="169"/>
      <c r="I61" s="169"/>
      <c r="J61" s="130"/>
      <c r="K61" s="169"/>
      <c r="L61" s="169"/>
      <c r="M61" s="130"/>
      <c r="N61" s="169"/>
      <c r="O61" s="169"/>
      <c r="P61" s="169"/>
      <c r="Q61" s="169"/>
      <c r="R61" s="130"/>
      <c r="S61" s="130"/>
      <c r="T61" s="130"/>
      <c r="U61" s="130">
        <v>2042</v>
      </c>
      <c r="V61" s="130" t="s">
        <v>276</v>
      </c>
      <c r="W61" s="130">
        <v>5</v>
      </c>
      <c r="X61" s="130">
        <v>0</v>
      </c>
      <c r="Y61" s="130"/>
    </row>
    <row r="62" spans="1:25" s="10" customFormat="1" ht="18.75" hidden="1" x14ac:dyDescent="0.3">
      <c r="A62" s="10" t="str">
        <f t="shared" si="3"/>
        <v/>
      </c>
      <c r="B62" s="10" t="str">
        <f>+IF(A62=1,IF(YEAR(G62)&gt;Parametre!$M$4,"licence jeune","licence senior"),"")</f>
        <v/>
      </c>
      <c r="C62" s="10" t="str">
        <f t="shared" si="5"/>
        <v/>
      </c>
      <c r="D62" s="10" t="str">
        <f t="shared" si="4"/>
        <v/>
      </c>
      <c r="E62" s="130"/>
      <c r="F62" s="130"/>
      <c r="G62" s="130"/>
      <c r="H62" s="169"/>
      <c r="I62" s="169"/>
      <c r="J62" s="130"/>
      <c r="K62" s="169"/>
      <c r="L62" s="169"/>
      <c r="M62" s="130"/>
      <c r="N62" s="169"/>
      <c r="O62" s="169"/>
      <c r="P62" s="169"/>
      <c r="Q62" s="169"/>
      <c r="R62" s="130"/>
      <c r="S62" s="130"/>
      <c r="T62" s="130"/>
      <c r="U62" s="130">
        <v>2043</v>
      </c>
      <c r="V62" s="130" t="s">
        <v>276</v>
      </c>
      <c r="W62" s="130">
        <v>5</v>
      </c>
      <c r="X62" s="130">
        <v>0</v>
      </c>
      <c r="Y62" s="130"/>
    </row>
    <row r="63" spans="1:25" s="10" customFormat="1" ht="18.75" hidden="1" x14ac:dyDescent="0.3">
      <c r="A63" s="10" t="str">
        <f t="shared" si="3"/>
        <v/>
      </c>
      <c r="B63" s="10" t="str">
        <f>+IF(A63=1,IF(YEAR(G63)&gt;Parametre!$M$4,"licence jeune","licence senior"),"")</f>
        <v/>
      </c>
      <c r="C63" s="10" t="str">
        <f t="shared" si="5"/>
        <v/>
      </c>
      <c r="D63" s="10" t="str">
        <f t="shared" si="4"/>
        <v/>
      </c>
      <c r="E63" s="130"/>
      <c r="F63" s="130"/>
      <c r="G63" s="130"/>
      <c r="H63" s="169"/>
      <c r="I63" s="169"/>
      <c r="J63" s="130"/>
      <c r="K63" s="169"/>
      <c r="L63" s="169"/>
      <c r="M63" s="130"/>
      <c r="N63" s="169"/>
      <c r="O63" s="169"/>
      <c r="P63" s="169"/>
      <c r="Q63" s="169"/>
      <c r="R63" s="130"/>
      <c r="S63" s="130"/>
      <c r="T63" s="130"/>
      <c r="U63" s="130">
        <v>2044</v>
      </c>
      <c r="V63" s="130" t="s">
        <v>276</v>
      </c>
      <c r="W63" s="130">
        <v>5</v>
      </c>
      <c r="X63" s="130">
        <v>0</v>
      </c>
      <c r="Y63" s="130"/>
    </row>
    <row r="64" spans="1:25" s="10" customFormat="1" ht="18.75" hidden="1" x14ac:dyDescent="0.3">
      <c r="A64" s="10" t="str">
        <f t="shared" si="3"/>
        <v/>
      </c>
      <c r="B64" s="10" t="str">
        <f>+IF(A64=1,IF(YEAR(G64)&gt;Parametre!$M$4,"licence jeune","licence senior"),"")</f>
        <v/>
      </c>
      <c r="C64" s="10" t="str">
        <f t="shared" si="5"/>
        <v/>
      </c>
      <c r="D64" s="10" t="str">
        <f t="shared" si="4"/>
        <v/>
      </c>
      <c r="E64" s="130"/>
      <c r="F64" s="130"/>
      <c r="G64" s="130"/>
      <c r="H64" s="169"/>
      <c r="I64" s="169"/>
      <c r="J64" s="130"/>
      <c r="K64" s="169"/>
      <c r="L64" s="169"/>
      <c r="M64" s="130"/>
      <c r="N64" s="169"/>
      <c r="O64" s="169"/>
      <c r="P64" s="169"/>
      <c r="Q64" s="169"/>
      <c r="R64" s="130"/>
      <c r="S64" s="130"/>
      <c r="T64" s="130"/>
      <c r="U64" s="130">
        <v>2045</v>
      </c>
      <c r="V64" s="130" t="s">
        <v>276</v>
      </c>
      <c r="W64" s="130">
        <v>5</v>
      </c>
      <c r="X64" s="130">
        <v>0</v>
      </c>
      <c r="Y64" s="130"/>
    </row>
    <row r="65" spans="1:25" ht="18.75" hidden="1" x14ac:dyDescent="0.3">
      <c r="A65" s="10" t="str">
        <f t="shared" si="3"/>
        <v/>
      </c>
      <c r="B65" s="10" t="str">
        <f>+IF(A65=1,IF(YEAR(G65)&gt;Parametre!$M$4,"licence jeune","licence senior"),"")</f>
        <v/>
      </c>
      <c r="C65" s="10" t="str">
        <f t="shared" si="5"/>
        <v/>
      </c>
      <c r="D65" s="10" t="str">
        <f t="shared" si="4"/>
        <v/>
      </c>
      <c r="E65" s="130"/>
      <c r="F65" s="130"/>
      <c r="G65" s="130"/>
      <c r="H65" s="169"/>
      <c r="I65" s="169"/>
      <c r="J65" s="130"/>
      <c r="K65" s="169"/>
      <c r="L65" s="169"/>
      <c r="M65" s="130"/>
      <c r="N65" s="169"/>
      <c r="O65" s="169"/>
      <c r="P65" s="169"/>
      <c r="Q65" s="169"/>
      <c r="R65" s="130"/>
      <c r="S65" s="130"/>
      <c r="T65" s="130"/>
      <c r="U65" s="130">
        <v>2046</v>
      </c>
      <c r="V65" s="130" t="s">
        <v>276</v>
      </c>
      <c r="W65" s="130">
        <v>5</v>
      </c>
      <c r="X65" s="130">
        <v>0</v>
      </c>
      <c r="Y65" s="130"/>
    </row>
    <row r="66" spans="1:25" ht="18.75" hidden="1" x14ac:dyDescent="0.3">
      <c r="A66" s="10" t="str">
        <f t="shared" si="3"/>
        <v/>
      </c>
      <c r="B66" s="10" t="str">
        <f>+IF(A66=1,IF(YEAR(G66)&gt;Parametre!$M$4,"licence jeune","licence senior"),"")</f>
        <v/>
      </c>
      <c r="C66" s="10" t="str">
        <f t="shared" si="5"/>
        <v/>
      </c>
      <c r="D66" s="10" t="str">
        <f t="shared" si="4"/>
        <v/>
      </c>
      <c r="E66" s="130"/>
      <c r="F66" s="130"/>
      <c r="G66" s="130"/>
      <c r="H66" s="169"/>
      <c r="I66" s="169"/>
      <c r="J66" s="130"/>
      <c r="K66" s="169"/>
      <c r="L66" s="169"/>
      <c r="M66" s="130"/>
      <c r="N66" s="169"/>
      <c r="O66" s="169"/>
      <c r="P66" s="169"/>
      <c r="Q66" s="169"/>
      <c r="R66" s="130"/>
      <c r="S66" s="130"/>
      <c r="T66" s="130"/>
      <c r="U66" s="130">
        <v>2047</v>
      </c>
      <c r="V66" s="130" t="s">
        <v>276</v>
      </c>
      <c r="W66" s="130">
        <v>5</v>
      </c>
      <c r="X66" s="130">
        <v>0</v>
      </c>
      <c r="Y66" s="130"/>
    </row>
    <row r="67" spans="1:25" ht="18.75" hidden="1" x14ac:dyDescent="0.3">
      <c r="A67" s="10" t="str">
        <f t="shared" si="3"/>
        <v/>
      </c>
      <c r="B67" s="10" t="str">
        <f>+IF(A67=1,IF(YEAR(G67)&gt;Parametre!$M$4,"licence jeune","licence senior"),"")</f>
        <v/>
      </c>
      <c r="C67" s="10" t="str">
        <f t="shared" si="5"/>
        <v/>
      </c>
      <c r="D67" s="10" t="str">
        <f t="shared" si="4"/>
        <v/>
      </c>
      <c r="E67" s="130"/>
      <c r="F67" s="130"/>
      <c r="G67" s="130"/>
      <c r="H67" s="169"/>
      <c r="I67" s="169"/>
      <c r="J67" s="130"/>
      <c r="K67" s="169"/>
      <c r="L67" s="169"/>
      <c r="M67" s="130"/>
      <c r="N67" s="169"/>
      <c r="O67" s="169"/>
      <c r="P67" s="169"/>
      <c r="Q67" s="169"/>
      <c r="R67" s="130"/>
      <c r="S67" s="130"/>
      <c r="T67" s="130"/>
      <c r="U67" s="130">
        <v>2048</v>
      </c>
      <c r="V67" s="130" t="s">
        <v>276</v>
      </c>
      <c r="W67" s="130">
        <v>5</v>
      </c>
      <c r="X67" s="130">
        <v>0</v>
      </c>
      <c r="Y67" s="130"/>
    </row>
    <row r="68" spans="1:25" ht="18.75" hidden="1" x14ac:dyDescent="0.3">
      <c r="A68" s="10" t="str">
        <f t="shared" si="3"/>
        <v/>
      </c>
      <c r="B68" s="10" t="str">
        <f>+IF(A68=1,IF(YEAR(G68)&gt;Parametre!$M$4,"licence jeune","licence senior"),"")</f>
        <v/>
      </c>
      <c r="C68" s="10" t="str">
        <f t="shared" si="5"/>
        <v/>
      </c>
      <c r="D68" s="10" t="str">
        <f t="shared" si="4"/>
        <v/>
      </c>
      <c r="E68" s="130"/>
      <c r="F68" s="130"/>
      <c r="G68" s="130"/>
      <c r="H68" s="169"/>
      <c r="I68" s="169"/>
      <c r="J68" s="130"/>
      <c r="K68" s="169"/>
      <c r="L68" s="169"/>
      <c r="M68" s="130"/>
      <c r="N68" s="169"/>
      <c r="O68" s="169"/>
      <c r="P68" s="169"/>
      <c r="Q68" s="169"/>
      <c r="R68" s="130"/>
      <c r="S68" s="130"/>
      <c r="T68" s="130"/>
      <c r="U68" s="130">
        <v>2049</v>
      </c>
      <c r="V68" s="130" t="s">
        <v>276</v>
      </c>
      <c r="W68" s="130">
        <v>5</v>
      </c>
      <c r="X68" s="130">
        <v>0</v>
      </c>
      <c r="Y68" s="130"/>
    </row>
    <row r="69" spans="1:25" ht="18.75" hidden="1" x14ac:dyDescent="0.3">
      <c r="A69" s="10" t="str">
        <f t="shared" si="3"/>
        <v/>
      </c>
      <c r="B69" s="10" t="str">
        <f>+IF(A69=1,IF(YEAR(G69)&gt;Parametre!$M$4,"licence jeune","licence senior"),"")</f>
        <v/>
      </c>
      <c r="C69" s="10" t="str">
        <f t="shared" si="5"/>
        <v/>
      </c>
      <c r="D69" s="10" t="str">
        <f t="shared" si="4"/>
        <v/>
      </c>
      <c r="E69" s="130"/>
      <c r="F69" s="130"/>
      <c r="G69" s="130"/>
      <c r="H69" s="169"/>
      <c r="I69" s="169"/>
      <c r="J69" s="130"/>
      <c r="K69" s="169"/>
      <c r="L69" s="169"/>
      <c r="M69" s="130"/>
      <c r="N69" s="169"/>
      <c r="O69" s="169"/>
      <c r="P69" s="169"/>
      <c r="Q69" s="169"/>
      <c r="R69" s="130"/>
      <c r="S69" s="130"/>
      <c r="T69" s="130"/>
      <c r="U69" s="130">
        <v>2050</v>
      </c>
      <c r="V69" s="130" t="s">
        <v>276</v>
      </c>
      <c r="W69" s="130">
        <v>5</v>
      </c>
      <c r="X69" s="130">
        <v>0</v>
      </c>
      <c r="Y69" s="130"/>
    </row>
    <row r="70" spans="1:25" ht="18.75" hidden="1" x14ac:dyDescent="0.3">
      <c r="A70" s="10" t="str">
        <f t="shared" si="3"/>
        <v/>
      </c>
      <c r="B70" s="10" t="str">
        <f>+IF(A70=1,IF(YEAR(G70)&gt;Parametre!$M$4,"licence jeune","licence senior"),"")</f>
        <v/>
      </c>
      <c r="C70" s="10" t="str">
        <f t="shared" si="5"/>
        <v/>
      </c>
      <c r="D70" s="10" t="str">
        <f t="shared" si="4"/>
        <v/>
      </c>
      <c r="E70" s="130"/>
      <c r="F70" s="130"/>
      <c r="G70" s="130"/>
      <c r="H70" s="169"/>
      <c r="I70" s="169"/>
      <c r="J70" s="130"/>
      <c r="K70" s="169"/>
      <c r="L70" s="169"/>
      <c r="M70" s="130"/>
      <c r="N70" s="169"/>
      <c r="O70" s="169"/>
      <c r="P70" s="169"/>
      <c r="Q70" s="169"/>
      <c r="R70" s="130"/>
      <c r="S70" s="130"/>
      <c r="T70" s="130"/>
      <c r="U70" s="130">
        <v>2051</v>
      </c>
      <c r="V70" s="130" t="s">
        <v>276</v>
      </c>
      <c r="W70" s="130">
        <v>5</v>
      </c>
      <c r="X70" s="130">
        <v>0</v>
      </c>
      <c r="Y70" s="130"/>
    </row>
    <row r="71" spans="1:25" ht="18.75" hidden="1" x14ac:dyDescent="0.3">
      <c r="A71" s="10" t="str">
        <f t="shared" si="3"/>
        <v/>
      </c>
      <c r="B71" s="10" t="str">
        <f>+IF(A71=1,IF(YEAR(G71)&gt;Parametre!$M$4,"licence jeune","licence senior"),"")</f>
        <v/>
      </c>
      <c r="C71" s="10" t="str">
        <f t="shared" si="5"/>
        <v/>
      </c>
      <c r="D71" s="10" t="str">
        <f t="shared" si="4"/>
        <v/>
      </c>
      <c r="E71" s="130"/>
      <c r="F71" s="130"/>
      <c r="G71" s="130"/>
      <c r="H71" s="169"/>
      <c r="I71" s="169"/>
      <c r="J71" s="130"/>
      <c r="K71" s="169"/>
      <c r="L71" s="169"/>
      <c r="M71" s="130"/>
      <c r="N71" s="169"/>
      <c r="O71" s="169"/>
      <c r="P71" s="169"/>
      <c r="Q71" s="169"/>
      <c r="R71" s="130"/>
      <c r="S71" s="130"/>
      <c r="T71" s="130"/>
      <c r="U71" s="130">
        <v>2052</v>
      </c>
      <c r="V71" s="130" t="s">
        <v>276</v>
      </c>
      <c r="W71" s="130">
        <v>5</v>
      </c>
      <c r="X71" s="130">
        <v>0</v>
      </c>
      <c r="Y71" s="130"/>
    </row>
    <row r="72" spans="1:25" ht="18.75" hidden="1" x14ac:dyDescent="0.3">
      <c r="A72" s="10" t="str">
        <f t="shared" si="3"/>
        <v/>
      </c>
      <c r="B72" s="10" t="str">
        <f>+IF(A72=1,IF(YEAR(G72)&gt;Parametre!$M$4,"licence jeune","licence senior"),"")</f>
        <v/>
      </c>
      <c r="C72" s="10" t="str">
        <f t="shared" si="5"/>
        <v/>
      </c>
      <c r="D72" s="10" t="str">
        <f t="shared" si="4"/>
        <v/>
      </c>
      <c r="E72" s="130"/>
      <c r="F72" s="130"/>
      <c r="G72" s="130"/>
      <c r="H72" s="169"/>
      <c r="I72" s="169"/>
      <c r="J72" s="130"/>
      <c r="K72" s="169"/>
      <c r="L72" s="169"/>
      <c r="M72" s="130"/>
      <c r="N72" s="169"/>
      <c r="O72" s="169"/>
      <c r="P72" s="169"/>
      <c r="Q72" s="169"/>
      <c r="R72" s="130"/>
      <c r="S72" s="130"/>
      <c r="T72" s="130"/>
      <c r="U72" s="130">
        <v>2053</v>
      </c>
      <c r="V72" s="130" t="s">
        <v>276</v>
      </c>
      <c r="W72" s="130">
        <v>5</v>
      </c>
      <c r="X72" s="130">
        <v>0</v>
      </c>
      <c r="Y72" s="130"/>
    </row>
    <row r="73" spans="1:25" ht="18.75" hidden="1" x14ac:dyDescent="0.3">
      <c r="A73" s="10" t="str">
        <f t="shared" si="3"/>
        <v/>
      </c>
      <c r="B73" s="10" t="str">
        <f>+IF(A73=1,IF(YEAR(G73)&gt;Parametre!$M$4,"licence jeune","licence senior"),"")</f>
        <v/>
      </c>
      <c r="C73" s="10" t="str">
        <f t="shared" si="5"/>
        <v/>
      </c>
      <c r="D73" s="10" t="str">
        <f t="shared" si="4"/>
        <v/>
      </c>
      <c r="E73" s="130"/>
      <c r="F73" s="130"/>
      <c r="G73" s="130"/>
      <c r="H73" s="169"/>
      <c r="I73" s="169"/>
      <c r="J73" s="130"/>
      <c r="K73" s="169"/>
      <c r="L73" s="169"/>
      <c r="M73" s="130"/>
      <c r="N73" s="169"/>
      <c r="O73" s="169"/>
      <c r="P73" s="169"/>
      <c r="Q73" s="169"/>
      <c r="R73" s="130"/>
      <c r="S73" s="130"/>
      <c r="T73" s="130"/>
      <c r="U73" s="130">
        <v>2054</v>
      </c>
      <c r="V73" s="130" t="s">
        <v>276</v>
      </c>
      <c r="W73" s="130">
        <v>5</v>
      </c>
      <c r="X73" s="130">
        <v>0</v>
      </c>
      <c r="Y73" s="130"/>
    </row>
    <row r="74" spans="1:25" ht="18.75" hidden="1" x14ac:dyDescent="0.3">
      <c r="A74" s="10" t="str">
        <f t="shared" si="3"/>
        <v/>
      </c>
      <c r="B74" s="10" t="str">
        <f>+IF(A74=1,IF(YEAR(G74)&gt;Parametre!$M$4,"licence jeune","licence senior"),"")</f>
        <v/>
      </c>
      <c r="C74" s="10" t="str">
        <f t="shared" si="5"/>
        <v/>
      </c>
      <c r="D74" s="10" t="str">
        <f t="shared" si="4"/>
        <v/>
      </c>
      <c r="E74" s="130"/>
      <c r="F74" s="130"/>
      <c r="G74" s="130"/>
      <c r="H74" s="169"/>
      <c r="I74" s="169"/>
      <c r="J74" s="130"/>
      <c r="K74" s="169"/>
      <c r="L74" s="169"/>
      <c r="M74" s="130"/>
      <c r="N74" s="169"/>
      <c r="O74" s="169"/>
      <c r="P74" s="169"/>
      <c r="Q74" s="169"/>
      <c r="R74" s="130"/>
      <c r="S74" s="130"/>
      <c r="T74" s="130"/>
      <c r="U74" s="130">
        <v>2055</v>
      </c>
      <c r="V74" s="130" t="s">
        <v>276</v>
      </c>
      <c r="W74" s="130">
        <v>5</v>
      </c>
      <c r="X74" s="130">
        <v>0</v>
      </c>
      <c r="Y74" s="130"/>
    </row>
    <row r="75" spans="1:25" ht="18.75" hidden="1" x14ac:dyDescent="0.3">
      <c r="A75" s="10" t="str">
        <f t="shared" si="3"/>
        <v/>
      </c>
      <c r="B75" s="10" t="str">
        <f>+IF(A75=1,IF(YEAR(G75)&gt;Parametre!$M$4,"licence jeune","licence senior"),"")</f>
        <v/>
      </c>
      <c r="C75" s="10" t="str">
        <f t="shared" si="5"/>
        <v/>
      </c>
      <c r="D75" s="10" t="str">
        <f t="shared" si="4"/>
        <v/>
      </c>
      <c r="E75" s="130"/>
      <c r="F75" s="130"/>
      <c r="G75" s="130"/>
      <c r="H75" s="169"/>
      <c r="I75" s="169"/>
      <c r="J75" s="130"/>
      <c r="K75" s="169"/>
      <c r="L75" s="169"/>
      <c r="M75" s="130"/>
      <c r="N75" s="169"/>
      <c r="O75" s="169"/>
      <c r="P75" s="169"/>
      <c r="Q75" s="169"/>
      <c r="R75" s="130"/>
      <c r="S75" s="130"/>
      <c r="T75" s="130"/>
      <c r="U75" s="130">
        <v>2056</v>
      </c>
      <c r="V75" s="130" t="s">
        <v>276</v>
      </c>
      <c r="W75" s="130">
        <v>5</v>
      </c>
      <c r="X75" s="130">
        <v>0</v>
      </c>
      <c r="Y75" s="130"/>
    </row>
    <row r="76" spans="1:25" ht="18.75" x14ac:dyDescent="0.3">
      <c r="A76" s="10" t="str">
        <f t="shared" si="3"/>
        <v/>
      </c>
      <c r="B76" s="10" t="str">
        <f>+IF(A76=1,IF(YEAR(G76)&gt;Parametre!$M$4,"licence jeune","licence senior"),"")</f>
        <v/>
      </c>
      <c r="C76" s="10" t="str">
        <f t="shared" si="5"/>
        <v/>
      </c>
      <c r="D76" s="10" t="str">
        <f t="shared" si="4"/>
        <v/>
      </c>
      <c r="G76" s="13"/>
      <c r="T76" s="13"/>
    </row>
  </sheetData>
  <sheetProtection selectLockedCells="1" selectUnlockedCells="1"/>
  <autoFilter ref="E16:Y75" xr:uid="{00000000-0009-0000-0000-000003000000}">
    <filterColumn colId="9" showButton="0"/>
    <filterColumn colId="10" showButton="0"/>
    <filterColumn colId="11" showButton="0"/>
    <sortState xmlns:xlrd2="http://schemas.microsoft.com/office/spreadsheetml/2017/richdata2" ref="E13:Y71">
      <sortCondition ref="E12"/>
    </sortState>
  </autoFilter>
  <mergeCells count="7">
    <mergeCell ref="AB16:AD16"/>
    <mergeCell ref="F5:H5"/>
    <mergeCell ref="J5:L5"/>
    <mergeCell ref="J6:L6"/>
    <mergeCell ref="F7:H7"/>
    <mergeCell ref="F10:H10"/>
    <mergeCell ref="N16:Q16"/>
  </mergeCells>
  <conditionalFormatting sqref="D17:D76">
    <cfRule type="containsText" dxfId="97" priority="15" operator="containsText" text="erreur">
      <formula>NOT(ISERROR(SEARCH("erreur",D17)))</formula>
    </cfRule>
  </conditionalFormatting>
  <conditionalFormatting sqref="E26:Y75 H17:Y25">
    <cfRule type="containsBlanks" dxfId="96" priority="12">
      <formula>LEN(TRIM(E17))=0</formula>
    </cfRule>
  </conditionalFormatting>
  <conditionalFormatting sqref="D17:D76">
    <cfRule type="containsText" dxfId="95" priority="7" operator="containsText" text="erreur">
      <formula>NOT(ISERROR(SEARCH("erreur",D17)))</formula>
    </cfRule>
  </conditionalFormatting>
  <conditionalFormatting sqref="D17:D76">
    <cfRule type="containsText" dxfId="94" priority="6" operator="containsText" text="erreur">
      <formula>NOT(ISERROR(SEARCH("erreur",D17)))</formula>
    </cfRule>
  </conditionalFormatting>
  <conditionalFormatting sqref="D17:D76">
    <cfRule type="containsText" dxfId="93" priority="5" operator="containsText" text="erreur">
      <formula>NOT(ISERROR(SEARCH("erreur",D17)))</formula>
    </cfRule>
  </conditionalFormatting>
  <conditionalFormatting sqref="D17:D76">
    <cfRule type="containsText" dxfId="92" priority="4" operator="containsText" text="erreur">
      <formula>NOT(ISERROR(SEARCH("erreur",D17)))</formula>
    </cfRule>
  </conditionalFormatting>
  <conditionalFormatting sqref="E17:E25">
    <cfRule type="containsBlanks" dxfId="91" priority="2">
      <formula>LEN(TRIM(E17))=0</formula>
    </cfRule>
  </conditionalFormatting>
  <conditionalFormatting sqref="F17:G25">
    <cfRule type="containsBlanks" dxfId="90" priority="1">
      <formula>LEN(TRIM(F17))=0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4" firstPageNumber="0" fitToHeight="0" orientation="landscape" horizontalDpi="300" verticalDpi="300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rgb="FF92D050"/>
    <pageSetUpPr fitToPage="1"/>
  </sheetPr>
  <dimension ref="A2:AD76"/>
  <sheetViews>
    <sheetView topLeftCell="E2" zoomScale="85" zoomScaleNormal="85" workbookViewId="0">
      <selection activeCell="Z12" sqref="Z12"/>
    </sheetView>
  </sheetViews>
  <sheetFormatPr baseColWidth="10" defaultColWidth="14.5703125" defaultRowHeight="15" outlineLevelCol="1" x14ac:dyDescent="0.25"/>
  <cols>
    <col min="1" max="1" width="14.5703125" style="7" hidden="1" customWidth="1" outlineLevel="1"/>
    <col min="2" max="2" width="19.7109375" style="7" hidden="1" customWidth="1" outlineLevel="1"/>
    <col min="3" max="3" width="21.28515625" style="7" hidden="1" customWidth="1" outlineLevel="1"/>
    <col min="4" max="4" width="20" style="7" hidden="1" customWidth="1" outlineLevel="1"/>
    <col min="5" max="5" width="24.140625" style="8" customWidth="1" collapsed="1"/>
    <col min="6" max="6" width="26.28515625" style="6" customWidth="1"/>
    <col min="7" max="7" width="16.42578125" style="6" customWidth="1"/>
    <col min="8" max="8" width="7.42578125" style="6" customWidth="1"/>
    <col min="9" max="9" width="13.28515625" style="6" customWidth="1"/>
    <col min="10" max="11" width="0.140625" style="6" customWidth="1"/>
    <col min="12" max="12" width="14.5703125" style="6" customWidth="1"/>
    <col min="13" max="13" width="0.140625" style="6" customWidth="1"/>
    <col min="14" max="14" width="33.7109375" style="34" customWidth="1"/>
    <col min="15" max="15" width="0.140625" style="6" customWidth="1"/>
    <col min="16" max="16" width="14.5703125" style="34" customWidth="1"/>
    <col min="17" max="17" width="25.5703125" style="6" bestFit="1" customWidth="1"/>
    <col min="18" max="24" width="0.140625" style="6" customWidth="1"/>
    <col min="25" max="25" width="15.7109375" style="6" customWidth="1"/>
    <col min="26" max="260" width="14.5703125" style="7"/>
    <col min="261" max="281" width="14.5703125" style="7" customWidth="1"/>
    <col min="282" max="516" width="14.5703125" style="7"/>
    <col min="517" max="537" width="14.5703125" style="7" customWidth="1"/>
    <col min="538" max="772" width="14.5703125" style="7"/>
    <col min="773" max="793" width="14.5703125" style="7" customWidth="1"/>
    <col min="794" max="1028" width="14.5703125" style="7"/>
    <col min="1029" max="1049" width="14.5703125" style="7" customWidth="1"/>
    <col min="1050" max="1284" width="14.5703125" style="7"/>
    <col min="1285" max="1305" width="14.5703125" style="7" customWidth="1"/>
    <col min="1306" max="1540" width="14.5703125" style="7"/>
    <col min="1541" max="1561" width="14.5703125" style="7" customWidth="1"/>
    <col min="1562" max="1796" width="14.5703125" style="7"/>
    <col min="1797" max="1817" width="14.5703125" style="7" customWidth="1"/>
    <col min="1818" max="2052" width="14.5703125" style="7"/>
    <col min="2053" max="2073" width="14.5703125" style="7" customWidth="1"/>
    <col min="2074" max="2308" width="14.5703125" style="7"/>
    <col min="2309" max="2329" width="14.5703125" style="7" customWidth="1"/>
    <col min="2330" max="2564" width="14.5703125" style="7"/>
    <col min="2565" max="2585" width="14.5703125" style="7" customWidth="1"/>
    <col min="2586" max="2820" width="14.5703125" style="7"/>
    <col min="2821" max="2841" width="14.5703125" style="7" customWidth="1"/>
    <col min="2842" max="3076" width="14.5703125" style="7"/>
    <col min="3077" max="3097" width="14.5703125" style="7" customWidth="1"/>
    <col min="3098" max="3332" width="14.5703125" style="7"/>
    <col min="3333" max="3353" width="14.5703125" style="7" customWidth="1"/>
    <col min="3354" max="3588" width="14.5703125" style="7"/>
    <col min="3589" max="3609" width="14.5703125" style="7" customWidth="1"/>
    <col min="3610" max="3844" width="14.5703125" style="7"/>
    <col min="3845" max="3865" width="14.5703125" style="7" customWidth="1"/>
    <col min="3866" max="4100" width="14.5703125" style="7"/>
    <col min="4101" max="4121" width="14.5703125" style="7" customWidth="1"/>
    <col min="4122" max="4356" width="14.5703125" style="7"/>
    <col min="4357" max="4377" width="14.5703125" style="7" customWidth="1"/>
    <col min="4378" max="4612" width="14.5703125" style="7"/>
    <col min="4613" max="4633" width="14.5703125" style="7" customWidth="1"/>
    <col min="4634" max="4868" width="14.5703125" style="7"/>
    <col min="4869" max="4889" width="14.5703125" style="7" customWidth="1"/>
    <col min="4890" max="5124" width="14.5703125" style="7"/>
    <col min="5125" max="5145" width="14.5703125" style="7" customWidth="1"/>
    <col min="5146" max="5380" width="14.5703125" style="7"/>
    <col min="5381" max="5401" width="14.5703125" style="7" customWidth="1"/>
    <col min="5402" max="5636" width="14.5703125" style="7"/>
    <col min="5637" max="5657" width="14.5703125" style="7" customWidth="1"/>
    <col min="5658" max="5892" width="14.5703125" style="7"/>
    <col min="5893" max="5913" width="14.5703125" style="7" customWidth="1"/>
    <col min="5914" max="6148" width="14.5703125" style="7"/>
    <col min="6149" max="6169" width="14.5703125" style="7" customWidth="1"/>
    <col min="6170" max="6404" width="14.5703125" style="7"/>
    <col min="6405" max="6425" width="14.5703125" style="7" customWidth="1"/>
    <col min="6426" max="6660" width="14.5703125" style="7"/>
    <col min="6661" max="6681" width="14.5703125" style="7" customWidth="1"/>
    <col min="6682" max="6916" width="14.5703125" style="7"/>
    <col min="6917" max="6937" width="14.5703125" style="7" customWidth="1"/>
    <col min="6938" max="7172" width="14.5703125" style="7"/>
    <col min="7173" max="7193" width="14.5703125" style="7" customWidth="1"/>
    <col min="7194" max="7428" width="14.5703125" style="7"/>
    <col min="7429" max="7449" width="14.5703125" style="7" customWidth="1"/>
    <col min="7450" max="7684" width="14.5703125" style="7"/>
    <col min="7685" max="7705" width="14.5703125" style="7" customWidth="1"/>
    <col min="7706" max="7940" width="14.5703125" style="7"/>
    <col min="7941" max="7961" width="14.5703125" style="7" customWidth="1"/>
    <col min="7962" max="8196" width="14.5703125" style="7"/>
    <col min="8197" max="8217" width="14.5703125" style="7" customWidth="1"/>
    <col min="8218" max="8452" width="14.5703125" style="7"/>
    <col min="8453" max="8473" width="14.5703125" style="7" customWidth="1"/>
    <col min="8474" max="8708" width="14.5703125" style="7"/>
    <col min="8709" max="8729" width="14.5703125" style="7" customWidth="1"/>
    <col min="8730" max="8964" width="14.5703125" style="7"/>
    <col min="8965" max="8985" width="14.5703125" style="7" customWidth="1"/>
    <col min="8986" max="9220" width="14.5703125" style="7"/>
    <col min="9221" max="9241" width="14.5703125" style="7" customWidth="1"/>
    <col min="9242" max="9476" width="14.5703125" style="7"/>
    <col min="9477" max="9497" width="14.5703125" style="7" customWidth="1"/>
    <col min="9498" max="9732" width="14.5703125" style="7"/>
    <col min="9733" max="9753" width="14.5703125" style="7" customWidth="1"/>
    <col min="9754" max="9988" width="14.5703125" style="7"/>
    <col min="9989" max="10009" width="14.5703125" style="7" customWidth="1"/>
    <col min="10010" max="10244" width="14.5703125" style="7"/>
    <col min="10245" max="10265" width="14.5703125" style="7" customWidth="1"/>
    <col min="10266" max="10500" width="14.5703125" style="7"/>
    <col min="10501" max="10521" width="14.5703125" style="7" customWidth="1"/>
    <col min="10522" max="10756" width="14.5703125" style="7"/>
    <col min="10757" max="10777" width="14.5703125" style="7" customWidth="1"/>
    <col min="10778" max="11012" width="14.5703125" style="7"/>
    <col min="11013" max="11033" width="14.5703125" style="7" customWidth="1"/>
    <col min="11034" max="11268" width="14.5703125" style="7"/>
    <col min="11269" max="11289" width="14.5703125" style="7" customWidth="1"/>
    <col min="11290" max="11524" width="14.5703125" style="7"/>
    <col min="11525" max="11545" width="14.5703125" style="7" customWidth="1"/>
    <col min="11546" max="11780" width="14.5703125" style="7"/>
    <col min="11781" max="11801" width="14.5703125" style="7" customWidth="1"/>
    <col min="11802" max="12036" width="14.5703125" style="7"/>
    <col min="12037" max="12057" width="14.5703125" style="7" customWidth="1"/>
    <col min="12058" max="12292" width="14.5703125" style="7"/>
    <col min="12293" max="12313" width="14.5703125" style="7" customWidth="1"/>
    <col min="12314" max="12548" width="14.5703125" style="7"/>
    <col min="12549" max="12569" width="14.5703125" style="7" customWidth="1"/>
    <col min="12570" max="12804" width="14.5703125" style="7"/>
    <col min="12805" max="12825" width="14.5703125" style="7" customWidth="1"/>
    <col min="12826" max="13060" width="14.5703125" style="7"/>
    <col min="13061" max="13081" width="14.5703125" style="7" customWidth="1"/>
    <col min="13082" max="13316" width="14.5703125" style="7"/>
    <col min="13317" max="13337" width="14.5703125" style="7" customWidth="1"/>
    <col min="13338" max="13572" width="14.5703125" style="7"/>
    <col min="13573" max="13593" width="14.5703125" style="7" customWidth="1"/>
    <col min="13594" max="13828" width="14.5703125" style="7"/>
    <col min="13829" max="13849" width="14.5703125" style="7" customWidth="1"/>
    <col min="13850" max="14084" width="14.5703125" style="7"/>
    <col min="14085" max="14105" width="14.5703125" style="7" customWidth="1"/>
    <col min="14106" max="14340" width="14.5703125" style="7"/>
    <col min="14341" max="14361" width="14.5703125" style="7" customWidth="1"/>
    <col min="14362" max="14596" width="14.5703125" style="7"/>
    <col min="14597" max="14617" width="14.5703125" style="7" customWidth="1"/>
    <col min="14618" max="14852" width="14.5703125" style="7"/>
    <col min="14853" max="14873" width="14.5703125" style="7" customWidth="1"/>
    <col min="14874" max="15108" width="14.5703125" style="7"/>
    <col min="15109" max="15129" width="14.5703125" style="7" customWidth="1"/>
    <col min="15130" max="15364" width="14.5703125" style="7"/>
    <col min="15365" max="15385" width="14.5703125" style="7" customWidth="1"/>
    <col min="15386" max="15620" width="14.5703125" style="7"/>
    <col min="15621" max="15641" width="14.5703125" style="7" customWidth="1"/>
    <col min="15642" max="15876" width="14.5703125" style="7"/>
    <col min="15877" max="15897" width="14.5703125" style="7" customWidth="1"/>
    <col min="15898" max="16132" width="14.5703125" style="7"/>
    <col min="16133" max="16153" width="14.5703125" style="7" customWidth="1"/>
    <col min="16154" max="16384" width="14.5703125" style="7"/>
  </cols>
  <sheetData>
    <row r="2" spans="1:30" x14ac:dyDescent="0.25">
      <c r="C2" s="6"/>
      <c r="D2" s="6"/>
      <c r="I2" s="121" t="s">
        <v>215</v>
      </c>
    </row>
    <row r="3" spans="1:30" x14ac:dyDescent="0.25">
      <c r="C3" s="121" t="s">
        <v>215</v>
      </c>
      <c r="D3" s="6"/>
    </row>
    <row r="4" spans="1:30" ht="15.75" thickBot="1" x14ac:dyDescent="0.3">
      <c r="C4" s="6"/>
      <c r="D4" s="6"/>
    </row>
    <row r="5" spans="1:30" ht="21.75" thickBot="1" x14ac:dyDescent="0.35">
      <c r="E5" s="3" t="s">
        <v>0</v>
      </c>
      <c r="F5" s="261">
        <f>'DONNEES CLUB'!$B$5</f>
        <v>0</v>
      </c>
      <c r="G5" s="262"/>
      <c r="H5" s="263"/>
      <c r="I5" s="4" t="s">
        <v>7</v>
      </c>
      <c r="J5" s="265" t="e">
        <f>+VLOOKUP($F$5,Parametre!A:G,7,FALSE)</f>
        <v>#N/A</v>
      </c>
      <c r="K5" s="265"/>
      <c r="L5" s="265"/>
      <c r="M5" s="5"/>
      <c r="N5" s="33" t="s">
        <v>168</v>
      </c>
      <c r="O5" s="14"/>
      <c r="P5" s="33" t="e">
        <f>VLOOKUP(F5,Parametre!A:G,2,FALSE)</f>
        <v>#N/A</v>
      </c>
      <c r="Q5" s="14"/>
      <c r="R5" s="14"/>
      <c r="S5" s="14"/>
      <c r="T5" s="14"/>
      <c r="U5" s="14"/>
      <c r="V5" s="14"/>
      <c r="W5" s="14"/>
      <c r="X5" s="14"/>
      <c r="Y5" s="14"/>
    </row>
    <row r="6" spans="1:30" ht="19.5" thickBot="1" x14ac:dyDescent="0.35">
      <c r="J6" s="260"/>
      <c r="K6" s="260"/>
      <c r="L6" s="260"/>
      <c r="M6" s="9"/>
      <c r="N6" s="33" t="s">
        <v>172</v>
      </c>
      <c r="O6" s="14"/>
      <c r="P6" s="33" t="e">
        <f>+IF('DONNEES CLUB'!$B$10="",'DONNEES CLUB'!B17,'DONNEES CLUB'!B10)</f>
        <v>#N/A</v>
      </c>
      <c r="Q6" s="14"/>
      <c r="R6" s="14"/>
      <c r="S6" s="14"/>
      <c r="T6" s="14"/>
      <c r="U6" s="14"/>
      <c r="V6" s="14"/>
      <c r="W6" s="14"/>
      <c r="X6" s="14"/>
      <c r="Y6" s="14"/>
    </row>
    <row r="7" spans="1:30" ht="19.5" thickBot="1" x14ac:dyDescent="0.35">
      <c r="E7" s="3" t="s">
        <v>1</v>
      </c>
      <c r="F7" s="266">
        <f ca="1">IF('DONNEES CLUB'!B7="","merci de saisir une date dans onglet de club",'DONNEES CLUB'!B7)</f>
        <v>44866</v>
      </c>
      <c r="G7" s="266"/>
      <c r="H7" s="266"/>
      <c r="J7" s="9"/>
      <c r="K7" s="9"/>
      <c r="L7" s="9"/>
      <c r="M7" s="9"/>
      <c r="N7" s="33" t="s">
        <v>173</v>
      </c>
      <c r="O7" s="14"/>
      <c r="P7" s="33" t="e">
        <f>+IF('DONNEES CLUB'!$B$10="",'DONNEES CLUB'!B18,'DONNEES CLUB'!B11)</f>
        <v>#N/A</v>
      </c>
      <c r="Q7" s="14"/>
      <c r="R7" s="14"/>
      <c r="S7" s="14"/>
      <c r="T7" s="14"/>
      <c r="U7" s="14"/>
      <c r="V7" s="14"/>
      <c r="W7" s="14"/>
      <c r="X7" s="14"/>
      <c r="Y7" s="14"/>
    </row>
    <row r="8" spans="1:30" ht="18.75" x14ac:dyDescent="0.3">
      <c r="E8" s="3"/>
      <c r="J8" s="9"/>
      <c r="K8" s="9"/>
      <c r="L8" s="9"/>
      <c r="M8" s="9"/>
      <c r="N8" s="33"/>
      <c r="O8" s="14"/>
      <c r="P8" s="33" t="e">
        <f>+IF('DONNEES CLUB'!$B$10="",'DONNEES CLUB'!B19,'DONNEES CLUB'!B12)</f>
        <v>#N/A</v>
      </c>
      <c r="Q8" s="14" t="e">
        <f>+IF('DONNEES CLUB'!$B$10="",'DONNEES CLUB'!B20,'DONNEES CLUB'!B13)</f>
        <v>#N/A</v>
      </c>
      <c r="R8" s="199"/>
      <c r="S8" s="199"/>
      <c r="T8" s="199"/>
      <c r="U8" s="199"/>
      <c r="V8" s="199"/>
      <c r="W8" s="199"/>
      <c r="X8" s="14"/>
      <c r="Y8" s="14"/>
    </row>
    <row r="9" spans="1:30" ht="19.5" thickBot="1" x14ac:dyDescent="0.35">
      <c r="E9" s="3"/>
      <c r="J9" s="9"/>
      <c r="K9" s="9"/>
      <c r="L9" s="9"/>
      <c r="M9" s="9"/>
      <c r="R9" s="198"/>
      <c r="S9" s="198"/>
      <c r="T9" s="198"/>
      <c r="U9" s="198"/>
      <c r="V9" s="198"/>
      <c r="W9" s="198"/>
    </row>
    <row r="10" spans="1:30" ht="24" thickBot="1" x14ac:dyDescent="0.4">
      <c r="E10" s="41" t="s">
        <v>185</v>
      </c>
      <c r="F10" s="268" t="s">
        <v>218</v>
      </c>
      <c r="G10" s="268"/>
      <c r="H10" s="268"/>
      <c r="J10" s="9"/>
      <c r="K10" s="9"/>
      <c r="L10" s="9"/>
      <c r="M10" s="9"/>
      <c r="R10" s="198"/>
      <c r="S10" s="198"/>
      <c r="T10" s="198"/>
      <c r="U10" s="198"/>
      <c r="V10" s="198"/>
      <c r="W10" s="198"/>
    </row>
    <row r="11" spans="1:30" ht="37.5" customHeight="1" x14ac:dyDescent="0.3">
      <c r="E11" s="3"/>
      <c r="J11" s="9"/>
      <c r="K11" s="9"/>
      <c r="L11" s="9"/>
      <c r="M11" s="9"/>
      <c r="R11" s="198"/>
      <c r="S11" s="198"/>
      <c r="T11" s="198"/>
      <c r="U11" s="198"/>
      <c r="V11" s="198"/>
      <c r="W11" s="198"/>
    </row>
    <row r="12" spans="1:30" ht="21.75" thickBot="1" x14ac:dyDescent="0.4">
      <c r="E12" s="52" t="s">
        <v>213</v>
      </c>
      <c r="F12" s="52"/>
      <c r="J12" s="9"/>
      <c r="K12" s="9"/>
      <c r="L12" s="9"/>
      <c r="M12" s="9"/>
      <c r="R12" s="198"/>
      <c r="S12" s="198"/>
      <c r="T12" s="198"/>
      <c r="U12" s="198"/>
      <c r="V12" s="198"/>
      <c r="W12" s="198"/>
    </row>
    <row r="13" spans="1:30" ht="19.5" thickBot="1" x14ac:dyDescent="0.35">
      <c r="E13" s="115" t="s">
        <v>212</v>
      </c>
      <c r="F13" s="116"/>
      <c r="G13" s="117"/>
      <c r="H13" s="118"/>
      <c r="J13" s="9"/>
      <c r="K13" s="9"/>
      <c r="L13" s="9"/>
      <c r="M13" s="9"/>
      <c r="R13" s="198"/>
      <c r="S13" s="198"/>
      <c r="T13" s="198"/>
      <c r="U13" s="198"/>
      <c r="V13" s="198"/>
      <c r="W13" s="198"/>
    </row>
    <row r="14" spans="1:30" ht="18.75" x14ac:dyDescent="0.3">
      <c r="E14" s="3"/>
      <c r="J14" s="9"/>
      <c r="K14" s="9"/>
      <c r="L14" s="9"/>
      <c r="M14" s="9"/>
      <c r="R14" s="198"/>
      <c r="S14" s="198"/>
      <c r="T14" s="198"/>
      <c r="U14" s="198"/>
      <c r="V14" s="198"/>
      <c r="W14" s="198"/>
    </row>
    <row r="15" spans="1:30" ht="29.25" customHeight="1" thickBot="1" x14ac:dyDescent="0.35">
      <c r="E15" s="3"/>
      <c r="J15" s="9"/>
      <c r="K15" s="9"/>
      <c r="L15" s="9"/>
      <c r="M15" s="9"/>
      <c r="R15" s="198"/>
      <c r="S15" s="198"/>
      <c r="T15" s="198"/>
      <c r="U15" s="198"/>
      <c r="V15" s="198"/>
      <c r="W15" s="198"/>
    </row>
    <row r="16" spans="1:30" ht="31.5" customHeight="1" x14ac:dyDescent="0.3">
      <c r="A16" s="173" t="s">
        <v>277</v>
      </c>
      <c r="B16" s="174" t="s">
        <v>166</v>
      </c>
      <c r="C16" s="174" t="s">
        <v>281</v>
      </c>
      <c r="D16" s="175" t="s">
        <v>278</v>
      </c>
      <c r="E16" s="119" t="s">
        <v>189</v>
      </c>
      <c r="F16" s="120" t="s">
        <v>190</v>
      </c>
      <c r="G16" s="19" t="s">
        <v>3</v>
      </c>
      <c r="H16" s="19" t="s">
        <v>162</v>
      </c>
      <c r="I16" s="19" t="s">
        <v>5</v>
      </c>
      <c r="J16" s="20" t="s">
        <v>163</v>
      </c>
      <c r="K16" s="21" t="s">
        <v>164</v>
      </c>
      <c r="L16" s="19" t="s">
        <v>2</v>
      </c>
      <c r="M16" s="19" t="s">
        <v>169</v>
      </c>
      <c r="N16" s="259" t="s">
        <v>4</v>
      </c>
      <c r="O16" s="259"/>
      <c r="P16" s="259"/>
      <c r="Q16" s="259"/>
      <c r="R16" s="227"/>
      <c r="S16" s="228" t="s">
        <v>170</v>
      </c>
      <c r="T16" s="229" t="s">
        <v>171</v>
      </c>
      <c r="U16" s="228" t="s">
        <v>165</v>
      </c>
      <c r="V16" s="228" t="s">
        <v>166</v>
      </c>
      <c r="W16" s="230" t="s">
        <v>6</v>
      </c>
      <c r="X16" s="23" t="s">
        <v>167</v>
      </c>
      <c r="Y16" s="45" t="s">
        <v>223</v>
      </c>
      <c r="AB16" s="260"/>
      <c r="AC16" s="260"/>
      <c r="AD16" s="260"/>
    </row>
    <row r="17" spans="1:29" s="10" customFormat="1" ht="30" customHeight="1" x14ac:dyDescent="0.3">
      <c r="A17" s="10" t="str">
        <f>+IF(E17&lt;&gt;"",1,"")</f>
        <v/>
      </c>
      <c r="B17" s="10" t="str">
        <f>+IF(A17=1,IF(YEAR(G17)&gt;Parametre!$M$4,"licence jeune","licence senior"),"")</f>
        <v/>
      </c>
      <c r="C17" s="10" t="str">
        <f>+IF(A17=1,IF(OR(K17&lt;&gt;29,M17&lt;&gt;$J$5),$F$10,"renouvellement"),"")</f>
        <v/>
      </c>
      <c r="D17" s="10" t="str">
        <f>+IF(OR(C17=$F$10,C17=""),"","erreur")</f>
        <v/>
      </c>
      <c r="E17" s="223"/>
      <c r="F17" s="223"/>
      <c r="G17" s="223"/>
      <c r="H17" s="223"/>
      <c r="I17" s="223"/>
      <c r="J17" s="205"/>
      <c r="K17" s="206"/>
      <c r="L17" s="202"/>
      <c r="M17" s="206"/>
      <c r="N17" s="223"/>
      <c r="O17" s="202"/>
      <c r="P17" s="224"/>
      <c r="Q17" s="225"/>
      <c r="R17" s="205"/>
      <c r="S17" s="226"/>
      <c r="T17" s="226"/>
      <c r="U17" s="205"/>
      <c r="V17" s="205"/>
      <c r="W17" s="205"/>
      <c r="X17" s="205"/>
      <c r="Y17" s="203"/>
    </row>
    <row r="18" spans="1:29" s="10" customFormat="1" ht="30" customHeight="1" x14ac:dyDescent="0.3">
      <c r="A18" s="10" t="str">
        <f t="shared" ref="A18:A76" si="0">+IF(E18&lt;&gt;"",1,"")</f>
        <v/>
      </c>
      <c r="B18" s="10" t="str">
        <f>+IF(A18=1,IF(YEAR(G18)&gt;Parametre!$M$4,"licence jeune","licence senior"),"")</f>
        <v/>
      </c>
      <c r="C18" s="10" t="str">
        <f t="shared" ref="C18:C76" si="1">+IF(A18=1,IF(OR(K18&lt;&gt;29,M18&lt;&gt;$J$5),$F$10,"renouvellement"),"")</f>
        <v/>
      </c>
      <c r="D18" s="10" t="str">
        <f t="shared" ref="D18:D76" si="2">+IF(OR(C18=$F$10,C18=""),"","erreur")</f>
        <v/>
      </c>
      <c r="E18" s="223"/>
      <c r="F18" s="223"/>
      <c r="G18" s="223"/>
      <c r="H18" s="223"/>
      <c r="I18" s="223"/>
      <c r="J18" s="205"/>
      <c r="K18" s="206"/>
      <c r="L18" s="202"/>
      <c r="M18" s="206"/>
      <c r="N18" s="223"/>
      <c r="O18" s="202"/>
      <c r="P18" s="224"/>
      <c r="Q18" s="225"/>
      <c r="R18" s="205"/>
      <c r="S18" s="226"/>
      <c r="T18" s="226"/>
      <c r="U18" s="205"/>
      <c r="V18" s="205"/>
      <c r="W18" s="205"/>
      <c r="X18" s="205"/>
      <c r="Y18" s="203"/>
    </row>
    <row r="19" spans="1:29" s="10" customFormat="1" ht="30" customHeight="1" x14ac:dyDescent="0.3">
      <c r="A19" s="10" t="str">
        <f t="shared" si="0"/>
        <v/>
      </c>
      <c r="B19" s="10" t="str">
        <f>+IF(A19=1,IF(YEAR(G19)&gt;Parametre!$M$4,"licence jeune","licence senior"),"")</f>
        <v/>
      </c>
      <c r="C19" s="10" t="str">
        <f t="shared" si="1"/>
        <v/>
      </c>
      <c r="D19" s="10" t="str">
        <f t="shared" si="2"/>
        <v/>
      </c>
      <c r="E19" s="223"/>
      <c r="F19" s="223"/>
      <c r="G19" s="223"/>
      <c r="H19" s="223"/>
      <c r="I19" s="223"/>
      <c r="J19" s="205"/>
      <c r="K19" s="206"/>
      <c r="L19" s="202"/>
      <c r="M19" s="206"/>
      <c r="N19" s="223"/>
      <c r="O19" s="202"/>
      <c r="P19" s="224"/>
      <c r="Q19" s="225"/>
      <c r="R19" s="205"/>
      <c r="S19" s="226"/>
      <c r="T19" s="226"/>
      <c r="U19" s="205"/>
      <c r="V19" s="205"/>
      <c r="W19" s="205"/>
      <c r="X19" s="205"/>
      <c r="Y19" s="203"/>
      <c r="Z19" s="11"/>
      <c r="AA19" s="11"/>
      <c r="AC19" s="12"/>
    </row>
    <row r="20" spans="1:29" s="10" customFormat="1" ht="30" customHeight="1" x14ac:dyDescent="0.3">
      <c r="A20" s="10" t="str">
        <f t="shared" si="0"/>
        <v/>
      </c>
      <c r="B20" s="10" t="str">
        <f>+IF(A20=1,IF(YEAR(G20)&gt;Parametre!$M$4,"licence jeune","licence senior"),"")</f>
        <v/>
      </c>
      <c r="C20" s="10" t="str">
        <f t="shared" si="1"/>
        <v/>
      </c>
      <c r="D20" s="10" t="str">
        <f t="shared" si="2"/>
        <v/>
      </c>
      <c r="E20" s="223"/>
      <c r="F20" s="223"/>
      <c r="G20" s="223"/>
      <c r="H20" s="223"/>
      <c r="I20" s="223"/>
      <c r="J20" s="205"/>
      <c r="K20" s="206"/>
      <c r="L20" s="202"/>
      <c r="M20" s="206"/>
      <c r="N20" s="223"/>
      <c r="O20" s="202"/>
      <c r="P20" s="224"/>
      <c r="Q20" s="225"/>
      <c r="R20" s="205"/>
      <c r="S20" s="226"/>
      <c r="T20" s="226"/>
      <c r="U20" s="205"/>
      <c r="V20" s="205"/>
      <c r="W20" s="205"/>
      <c r="X20" s="205"/>
      <c r="Y20" s="203"/>
    </row>
    <row r="21" spans="1:29" s="10" customFormat="1" ht="30" customHeight="1" x14ac:dyDescent="0.3">
      <c r="A21" s="10" t="str">
        <f t="shared" si="0"/>
        <v/>
      </c>
      <c r="B21" s="10" t="str">
        <f>+IF(A21=1,IF(YEAR(G21)&gt;Parametre!$M$4,"licence jeune","licence senior"),"")</f>
        <v/>
      </c>
      <c r="C21" s="10" t="str">
        <f t="shared" si="1"/>
        <v/>
      </c>
      <c r="D21" s="10" t="str">
        <f t="shared" si="2"/>
        <v/>
      </c>
      <c r="E21" s="223"/>
      <c r="F21" s="223"/>
      <c r="G21" s="223"/>
      <c r="H21" s="223"/>
      <c r="I21" s="223"/>
      <c r="J21" s="205"/>
      <c r="K21" s="206"/>
      <c r="L21" s="202"/>
      <c r="M21" s="206"/>
      <c r="N21" s="223"/>
      <c r="O21" s="202"/>
      <c r="P21" s="224"/>
      <c r="Q21" s="225"/>
      <c r="R21" s="205"/>
      <c r="S21" s="226"/>
      <c r="T21" s="226"/>
      <c r="U21" s="205"/>
      <c r="V21" s="205"/>
      <c r="W21" s="205"/>
      <c r="X21" s="205"/>
      <c r="Y21" s="203"/>
    </row>
    <row r="22" spans="1:29" s="10" customFormat="1" ht="30" customHeight="1" x14ac:dyDescent="0.3">
      <c r="A22" s="10" t="str">
        <f t="shared" si="0"/>
        <v/>
      </c>
      <c r="B22" s="10" t="str">
        <f>+IF(A22=1,IF(YEAR(G22)&gt;Parametre!$M$4,"licence jeune","licence senior"),"")</f>
        <v/>
      </c>
      <c r="C22" s="10" t="str">
        <f t="shared" si="1"/>
        <v/>
      </c>
      <c r="D22" s="10" t="str">
        <f t="shared" si="2"/>
        <v/>
      </c>
      <c r="E22" s="223"/>
      <c r="F22" s="223"/>
      <c r="G22" s="223"/>
      <c r="H22" s="223"/>
      <c r="I22" s="223"/>
      <c r="J22" s="205"/>
      <c r="K22" s="206"/>
      <c r="L22" s="202"/>
      <c r="M22" s="206"/>
      <c r="N22" s="223"/>
      <c r="O22" s="202"/>
      <c r="P22" s="224"/>
      <c r="Q22" s="225"/>
      <c r="R22" s="205"/>
      <c r="S22" s="226"/>
      <c r="T22" s="226"/>
      <c r="U22" s="205"/>
      <c r="V22" s="205"/>
      <c r="W22" s="205"/>
      <c r="X22" s="205"/>
      <c r="Y22" s="203"/>
    </row>
    <row r="23" spans="1:29" s="10" customFormat="1" ht="30" customHeight="1" x14ac:dyDescent="0.3">
      <c r="A23" s="10" t="str">
        <f t="shared" si="0"/>
        <v/>
      </c>
      <c r="B23" s="10" t="str">
        <f>+IF(A23=1,IF(YEAR(G23)&gt;Parametre!$M$4,"licence jeune","licence senior"),"")</f>
        <v/>
      </c>
      <c r="C23" s="10" t="str">
        <f t="shared" si="1"/>
        <v/>
      </c>
      <c r="D23" s="10" t="str">
        <f t="shared" si="2"/>
        <v/>
      </c>
      <c r="E23" s="223"/>
      <c r="F23" s="223"/>
      <c r="G23" s="223"/>
      <c r="H23" s="223"/>
      <c r="I23" s="223"/>
      <c r="J23" s="205"/>
      <c r="K23" s="206"/>
      <c r="L23" s="202"/>
      <c r="M23" s="206"/>
      <c r="N23" s="223"/>
      <c r="O23" s="202"/>
      <c r="P23" s="224"/>
      <c r="Q23" s="225"/>
      <c r="R23" s="205"/>
      <c r="S23" s="226"/>
      <c r="T23" s="226"/>
      <c r="U23" s="205"/>
      <c r="V23" s="205"/>
      <c r="W23" s="205"/>
      <c r="X23" s="205"/>
      <c r="Y23" s="203"/>
    </row>
    <row r="24" spans="1:29" s="10" customFormat="1" ht="30" customHeight="1" x14ac:dyDescent="0.3">
      <c r="A24" s="10" t="str">
        <f t="shared" si="0"/>
        <v/>
      </c>
      <c r="B24" s="10" t="str">
        <f>+IF(A24=1,IF(YEAR(G24)&gt;Parametre!$M$4,"licence jeune","licence senior"),"")</f>
        <v/>
      </c>
      <c r="C24" s="10" t="str">
        <f t="shared" si="1"/>
        <v/>
      </c>
      <c r="D24" s="10" t="str">
        <f t="shared" si="2"/>
        <v/>
      </c>
      <c r="E24" s="223"/>
      <c r="F24" s="223"/>
      <c r="G24" s="223"/>
      <c r="H24" s="223"/>
      <c r="I24" s="223"/>
      <c r="J24" s="205"/>
      <c r="K24" s="206"/>
      <c r="L24" s="202"/>
      <c r="M24" s="206"/>
      <c r="N24" s="223"/>
      <c r="O24" s="202"/>
      <c r="P24" s="224"/>
      <c r="Q24" s="225"/>
      <c r="R24" s="205"/>
      <c r="S24" s="226"/>
      <c r="T24" s="226"/>
      <c r="U24" s="205"/>
      <c r="V24" s="205"/>
      <c r="W24" s="205"/>
      <c r="X24" s="205"/>
      <c r="Y24" s="203"/>
    </row>
    <row r="25" spans="1:29" s="10" customFormat="1" ht="30" customHeight="1" x14ac:dyDescent="0.3">
      <c r="A25" s="10" t="str">
        <f t="shared" si="0"/>
        <v/>
      </c>
      <c r="B25" s="10" t="str">
        <f>+IF(A25=1,IF(YEAR(G25)&gt;Parametre!$M$4,"licence jeune","licence senior"),"")</f>
        <v/>
      </c>
      <c r="C25" s="10" t="str">
        <f t="shared" si="1"/>
        <v/>
      </c>
      <c r="D25" s="10" t="str">
        <f t="shared" si="2"/>
        <v/>
      </c>
      <c r="E25" s="223"/>
      <c r="F25" s="223"/>
      <c r="G25" s="223"/>
      <c r="H25" s="223"/>
      <c r="I25" s="223"/>
      <c r="J25" s="205"/>
      <c r="K25" s="206"/>
      <c r="L25" s="202"/>
      <c r="M25" s="206"/>
      <c r="N25" s="223"/>
      <c r="O25" s="202"/>
      <c r="P25" s="224"/>
      <c r="Q25" s="225"/>
      <c r="R25" s="205"/>
      <c r="S25" s="226"/>
      <c r="T25" s="226"/>
      <c r="U25" s="205"/>
      <c r="V25" s="205"/>
      <c r="W25" s="205"/>
      <c r="X25" s="205"/>
      <c r="Y25" s="203"/>
    </row>
    <row r="26" spans="1:29" ht="30" customHeight="1" x14ac:dyDescent="0.3">
      <c r="A26" s="10" t="str">
        <f t="shared" si="0"/>
        <v/>
      </c>
      <c r="B26" s="10" t="str">
        <f>+IF(A26=1,IF(YEAR(G26)&gt;Parametre!$M$4,"licence jeune","licence senior"),"")</f>
        <v/>
      </c>
      <c r="C26" s="10" t="str">
        <f t="shared" si="1"/>
        <v/>
      </c>
      <c r="D26" s="10" t="str">
        <f t="shared" si="2"/>
        <v/>
      </c>
      <c r="E26" s="223"/>
      <c r="F26" s="223"/>
      <c r="G26" s="223"/>
      <c r="H26" s="223"/>
      <c r="I26" s="223"/>
      <c r="J26" s="205"/>
      <c r="K26" s="206"/>
      <c r="L26" s="202"/>
      <c r="M26" s="206"/>
      <c r="N26" s="223"/>
      <c r="O26" s="202"/>
      <c r="P26" s="224"/>
      <c r="Q26" s="225"/>
      <c r="R26" s="205"/>
      <c r="S26" s="226"/>
      <c r="T26" s="226"/>
      <c r="U26" s="205"/>
      <c r="V26" s="205"/>
      <c r="W26" s="205"/>
      <c r="X26" s="205"/>
      <c r="Y26" s="203"/>
    </row>
    <row r="27" spans="1:29" s="10" customFormat="1" ht="30" customHeight="1" x14ac:dyDescent="0.3">
      <c r="A27" s="10" t="str">
        <f t="shared" si="0"/>
        <v/>
      </c>
      <c r="B27" s="10" t="str">
        <f>+IF(A27=1,IF(YEAR(G27)&gt;Parametre!$M$4,"licence jeune","licence senior"),"")</f>
        <v/>
      </c>
      <c r="C27" s="10" t="str">
        <f t="shared" si="1"/>
        <v/>
      </c>
      <c r="D27" s="10" t="str">
        <f t="shared" si="2"/>
        <v/>
      </c>
      <c r="E27" s="223"/>
      <c r="F27" s="223"/>
      <c r="G27" s="223"/>
      <c r="H27" s="223"/>
      <c r="I27" s="223"/>
      <c r="J27" s="205"/>
      <c r="K27" s="206"/>
      <c r="L27" s="202"/>
      <c r="M27" s="206"/>
      <c r="N27" s="223"/>
      <c r="O27" s="202"/>
      <c r="P27" s="224"/>
      <c r="Q27" s="225"/>
      <c r="R27" s="205"/>
      <c r="S27" s="226"/>
      <c r="T27" s="226"/>
      <c r="U27" s="205"/>
      <c r="V27" s="205"/>
      <c r="W27" s="205"/>
      <c r="X27" s="205"/>
      <c r="Y27" s="203"/>
    </row>
    <row r="28" spans="1:29" s="10" customFormat="1" ht="30" customHeight="1" x14ac:dyDescent="0.3">
      <c r="A28" s="10" t="str">
        <f t="shared" si="0"/>
        <v/>
      </c>
      <c r="B28" s="10" t="str">
        <f>+IF(A28=1,IF(YEAR(G28)&gt;Parametre!$M$4,"licence jeune","licence senior"),"")</f>
        <v/>
      </c>
      <c r="C28" s="10" t="str">
        <f t="shared" si="1"/>
        <v/>
      </c>
      <c r="D28" s="10" t="str">
        <f t="shared" si="2"/>
        <v/>
      </c>
      <c r="E28" s="223"/>
      <c r="F28" s="223"/>
      <c r="G28" s="223"/>
      <c r="H28" s="223"/>
      <c r="I28" s="223"/>
      <c r="J28" s="205"/>
      <c r="K28" s="206"/>
      <c r="L28" s="202"/>
      <c r="M28" s="206"/>
      <c r="N28" s="223"/>
      <c r="O28" s="202"/>
      <c r="P28" s="224"/>
      <c r="Q28" s="225"/>
      <c r="R28" s="205"/>
      <c r="S28" s="226"/>
      <c r="T28" s="226"/>
      <c r="U28" s="205"/>
      <c r="V28" s="205"/>
      <c r="W28" s="205"/>
      <c r="X28" s="205"/>
      <c r="Y28" s="203"/>
    </row>
    <row r="29" spans="1:29" s="10" customFormat="1" ht="30" customHeight="1" x14ac:dyDescent="0.3">
      <c r="A29" s="10" t="str">
        <f t="shared" si="0"/>
        <v/>
      </c>
      <c r="B29" s="10" t="str">
        <f>+IF(A29=1,IF(YEAR(G29)&gt;Parametre!$M$4,"licence jeune","licence senior"),"")</f>
        <v/>
      </c>
      <c r="C29" s="10" t="str">
        <f t="shared" si="1"/>
        <v/>
      </c>
      <c r="D29" s="10" t="str">
        <f t="shared" si="2"/>
        <v/>
      </c>
      <c r="E29" s="223"/>
      <c r="F29" s="223"/>
      <c r="G29" s="223"/>
      <c r="H29" s="223"/>
      <c r="I29" s="223"/>
      <c r="J29" s="205"/>
      <c r="K29" s="206"/>
      <c r="L29" s="202"/>
      <c r="M29" s="206"/>
      <c r="N29" s="223"/>
      <c r="O29" s="202"/>
      <c r="P29" s="224"/>
      <c r="Q29" s="225"/>
      <c r="R29" s="205"/>
      <c r="S29" s="226"/>
      <c r="T29" s="226"/>
      <c r="U29" s="205"/>
      <c r="V29" s="205"/>
      <c r="W29" s="205"/>
      <c r="X29" s="205"/>
      <c r="Y29" s="203"/>
    </row>
    <row r="30" spans="1:29" s="10" customFormat="1" ht="30" customHeight="1" x14ac:dyDescent="0.3">
      <c r="A30" s="10" t="str">
        <f t="shared" si="0"/>
        <v/>
      </c>
      <c r="B30" s="10" t="str">
        <f>+IF(A30=1,IF(YEAR(G30)&gt;Parametre!$M$4,"licence jeune","licence senior"),"")</f>
        <v/>
      </c>
      <c r="C30" s="10" t="str">
        <f t="shared" si="1"/>
        <v/>
      </c>
      <c r="D30" s="10" t="str">
        <f t="shared" si="2"/>
        <v/>
      </c>
      <c r="E30" s="223"/>
      <c r="F30" s="223"/>
      <c r="G30" s="223"/>
      <c r="H30" s="223"/>
      <c r="I30" s="223"/>
      <c r="J30" s="205"/>
      <c r="K30" s="206"/>
      <c r="L30" s="202"/>
      <c r="M30" s="206"/>
      <c r="N30" s="223"/>
      <c r="O30" s="202"/>
      <c r="P30" s="224"/>
      <c r="Q30" s="225"/>
      <c r="R30" s="205"/>
      <c r="S30" s="226"/>
      <c r="T30" s="226"/>
      <c r="U30" s="205"/>
      <c r="V30" s="205"/>
      <c r="W30" s="205"/>
      <c r="X30" s="205"/>
      <c r="Y30" s="203"/>
      <c r="Z30" s="11"/>
      <c r="AA30" s="11"/>
      <c r="AC30" s="12"/>
    </row>
    <row r="31" spans="1:29" s="10" customFormat="1" ht="28.9" customHeight="1" x14ac:dyDescent="0.3">
      <c r="A31" s="10" t="str">
        <f t="shared" si="0"/>
        <v/>
      </c>
      <c r="B31" s="10" t="str">
        <f>+IF(A31=1,IF(YEAR(G31)&gt;Parametre!$M$4,"licence jeune","licence senior"),"")</f>
        <v/>
      </c>
      <c r="C31" s="10" t="str">
        <f t="shared" si="1"/>
        <v/>
      </c>
      <c r="D31" s="10" t="str">
        <f t="shared" si="2"/>
        <v/>
      </c>
      <c r="E31" s="223"/>
      <c r="F31" s="223"/>
      <c r="G31" s="223"/>
      <c r="H31" s="223"/>
      <c r="I31" s="223"/>
      <c r="J31" s="205"/>
      <c r="K31" s="206"/>
      <c r="L31" s="202"/>
      <c r="M31" s="206"/>
      <c r="N31" s="223"/>
      <c r="O31" s="202"/>
      <c r="P31" s="224"/>
      <c r="Q31" s="225"/>
      <c r="R31" s="205"/>
      <c r="S31" s="226"/>
      <c r="T31" s="226"/>
      <c r="U31" s="205"/>
      <c r="V31" s="205"/>
      <c r="W31" s="205"/>
      <c r="X31" s="205"/>
      <c r="Y31" s="203"/>
    </row>
    <row r="32" spans="1:29" s="10" customFormat="1" ht="30" customHeight="1" x14ac:dyDescent="0.3">
      <c r="A32" s="10" t="str">
        <f t="shared" si="0"/>
        <v/>
      </c>
      <c r="B32" s="10" t="str">
        <f>+IF(A32=1,IF(YEAR(G32)&gt;Parametre!$M$4,"licence jeune","licence senior"),"")</f>
        <v/>
      </c>
      <c r="C32" s="10" t="str">
        <f t="shared" si="1"/>
        <v/>
      </c>
      <c r="D32" s="10" t="str">
        <f t="shared" si="2"/>
        <v/>
      </c>
      <c r="E32" s="223"/>
      <c r="F32" s="223"/>
      <c r="G32" s="223"/>
      <c r="H32" s="223"/>
      <c r="I32" s="223"/>
      <c r="J32" s="205"/>
      <c r="K32" s="206"/>
      <c r="L32" s="202"/>
      <c r="M32" s="206"/>
      <c r="N32" s="223"/>
      <c r="O32" s="202"/>
      <c r="P32" s="224"/>
      <c r="Q32" s="225"/>
      <c r="R32" s="205"/>
      <c r="S32" s="226"/>
      <c r="T32" s="226"/>
      <c r="U32" s="205"/>
      <c r="V32" s="205"/>
      <c r="W32" s="205"/>
      <c r="X32" s="205"/>
      <c r="Y32" s="203"/>
    </row>
    <row r="33" spans="1:25" s="10" customFormat="1" ht="30" hidden="1" customHeight="1" x14ac:dyDescent="0.3">
      <c r="A33" s="10" t="str">
        <f t="shared" si="0"/>
        <v/>
      </c>
      <c r="B33" s="10" t="str">
        <f>+IF(A33=1,IF(YEAR(G33)&gt;Parametre!$M$4,"licence jeune","licence senior"),"")</f>
        <v/>
      </c>
      <c r="C33" s="10" t="str">
        <f t="shared" si="1"/>
        <v/>
      </c>
      <c r="D33" s="10" t="str">
        <f t="shared" si="2"/>
        <v/>
      </c>
      <c r="E33" s="223"/>
      <c r="F33" s="223"/>
      <c r="G33" s="223"/>
      <c r="H33" s="223"/>
      <c r="I33" s="223"/>
      <c r="J33" s="205"/>
      <c r="K33" s="206"/>
      <c r="L33" s="202"/>
      <c r="M33" s="206"/>
      <c r="N33" s="223"/>
      <c r="O33" s="202"/>
      <c r="P33" s="224"/>
      <c r="Q33" s="225"/>
      <c r="R33" s="205"/>
      <c r="S33" s="226"/>
      <c r="T33" s="226"/>
      <c r="U33" s="205"/>
      <c r="V33" s="205"/>
      <c r="W33" s="205"/>
      <c r="X33" s="205"/>
      <c r="Y33" s="203"/>
    </row>
    <row r="34" spans="1:25" s="10" customFormat="1" ht="30" hidden="1" customHeight="1" x14ac:dyDescent="0.3">
      <c r="A34" s="10" t="str">
        <f t="shared" si="0"/>
        <v/>
      </c>
      <c r="B34" s="10" t="str">
        <f>+IF(A34=1,IF(YEAR(G34)&gt;Parametre!$M$4,"licence jeune","licence senior"),"")</f>
        <v/>
      </c>
      <c r="C34" s="10" t="str">
        <f t="shared" si="1"/>
        <v/>
      </c>
      <c r="D34" s="10" t="str">
        <f t="shared" si="2"/>
        <v/>
      </c>
      <c r="E34" s="223"/>
      <c r="F34" s="223"/>
      <c r="G34" s="223"/>
      <c r="H34" s="223"/>
      <c r="I34" s="223"/>
      <c r="J34" s="205"/>
      <c r="K34" s="206"/>
      <c r="L34" s="202"/>
      <c r="M34" s="206"/>
      <c r="N34" s="223"/>
      <c r="O34" s="202"/>
      <c r="P34" s="224"/>
      <c r="Q34" s="225"/>
      <c r="R34" s="205"/>
      <c r="S34" s="226"/>
      <c r="T34" s="226"/>
      <c r="U34" s="205"/>
      <c r="V34" s="205"/>
      <c r="W34" s="205"/>
      <c r="X34" s="205"/>
      <c r="Y34" s="203"/>
    </row>
    <row r="35" spans="1:25" s="10" customFormat="1" ht="30" hidden="1" customHeight="1" x14ac:dyDescent="0.3">
      <c r="A35" s="10" t="str">
        <f t="shared" si="0"/>
        <v/>
      </c>
      <c r="B35" s="10" t="str">
        <f>+IF(A35=1,IF(YEAR(G35)&gt;Parametre!$M$4,"licence jeune","licence senior"),"")</f>
        <v/>
      </c>
      <c r="C35" s="10" t="str">
        <f t="shared" si="1"/>
        <v/>
      </c>
      <c r="D35" s="10" t="str">
        <f t="shared" si="2"/>
        <v/>
      </c>
      <c r="E35" s="223"/>
      <c r="F35" s="223"/>
      <c r="G35" s="223"/>
      <c r="H35" s="223"/>
      <c r="I35" s="223"/>
      <c r="J35" s="205"/>
      <c r="K35" s="206"/>
      <c r="L35" s="202"/>
      <c r="M35" s="206"/>
      <c r="N35" s="223"/>
      <c r="O35" s="202"/>
      <c r="P35" s="224"/>
      <c r="Q35" s="225"/>
      <c r="R35" s="205"/>
      <c r="S35" s="226"/>
      <c r="T35" s="226"/>
      <c r="U35" s="205"/>
      <c r="V35" s="205"/>
      <c r="W35" s="205"/>
      <c r="X35" s="205"/>
      <c r="Y35" s="203"/>
    </row>
    <row r="36" spans="1:25" s="10" customFormat="1" ht="30" hidden="1" customHeight="1" x14ac:dyDescent="0.3">
      <c r="A36" s="10" t="str">
        <f t="shared" si="0"/>
        <v/>
      </c>
      <c r="B36" s="10" t="str">
        <f>+IF(A36=1,IF(YEAR(G36)&gt;Parametre!$M$4,"licence jeune","licence senior"),"")</f>
        <v/>
      </c>
      <c r="C36" s="10" t="str">
        <f t="shared" si="1"/>
        <v/>
      </c>
      <c r="D36" s="10" t="str">
        <f t="shared" si="2"/>
        <v/>
      </c>
      <c r="E36" s="223"/>
      <c r="F36" s="223"/>
      <c r="G36" s="223"/>
      <c r="H36" s="223"/>
      <c r="I36" s="223"/>
      <c r="J36" s="205"/>
      <c r="K36" s="206"/>
      <c r="L36" s="202"/>
      <c r="M36" s="206"/>
      <c r="N36" s="223"/>
      <c r="O36" s="202"/>
      <c r="P36" s="224"/>
      <c r="Q36" s="225"/>
      <c r="R36" s="205"/>
      <c r="S36" s="226"/>
      <c r="T36" s="226"/>
      <c r="U36" s="205"/>
      <c r="V36" s="205"/>
      <c r="W36" s="205"/>
      <c r="X36" s="205"/>
      <c r="Y36" s="203"/>
    </row>
    <row r="37" spans="1:25" s="10" customFormat="1" ht="18.75" hidden="1" x14ac:dyDescent="0.3">
      <c r="A37" s="10" t="str">
        <f t="shared" si="0"/>
        <v/>
      </c>
      <c r="B37" s="10" t="str">
        <f>+IF(A37=1,IF(YEAR(G37)&gt;Parametre!$M$4,"licence jeune","licence senior"),"")</f>
        <v/>
      </c>
      <c r="C37" s="10" t="str">
        <f t="shared" si="1"/>
        <v/>
      </c>
      <c r="D37" s="10" t="str">
        <f t="shared" si="2"/>
        <v/>
      </c>
      <c r="E37" s="104"/>
      <c r="F37" s="104"/>
      <c r="G37" s="104"/>
      <c r="H37" s="104"/>
      <c r="I37" s="104"/>
      <c r="J37" s="44"/>
      <c r="K37" s="15"/>
      <c r="L37" s="40"/>
      <c r="M37" s="15"/>
      <c r="N37" s="104"/>
      <c r="O37" s="40"/>
      <c r="P37" s="108"/>
      <c r="Q37" s="110"/>
      <c r="R37" s="44"/>
      <c r="S37" s="111"/>
      <c r="T37" s="111"/>
      <c r="U37" s="44"/>
      <c r="V37" s="44"/>
      <c r="W37" s="44"/>
      <c r="X37" s="44"/>
      <c r="Y37" s="16"/>
    </row>
    <row r="38" spans="1:25" s="10" customFormat="1" ht="18.75" hidden="1" x14ac:dyDescent="0.3">
      <c r="A38" s="10" t="str">
        <f t="shared" si="0"/>
        <v/>
      </c>
      <c r="B38" s="10" t="str">
        <f>+IF(A38=1,IF(YEAR(G38)&gt;Parametre!$M$4,"licence jeune","licence senior"),"")</f>
        <v/>
      </c>
      <c r="C38" s="10" t="str">
        <f t="shared" si="1"/>
        <v/>
      </c>
      <c r="D38" s="10" t="str">
        <f t="shared" si="2"/>
        <v/>
      </c>
      <c r="E38" s="104"/>
      <c r="F38" s="104"/>
      <c r="G38" s="104"/>
      <c r="H38" s="104"/>
      <c r="I38" s="104"/>
      <c r="J38" s="44"/>
      <c r="K38" s="15"/>
      <c r="L38" s="40"/>
      <c r="M38" s="15"/>
      <c r="N38" s="104"/>
      <c r="O38" s="40"/>
      <c r="P38" s="108"/>
      <c r="Q38" s="110"/>
      <c r="R38" s="44"/>
      <c r="S38" s="111"/>
      <c r="T38" s="111"/>
      <c r="U38" s="44"/>
      <c r="V38" s="44"/>
      <c r="W38" s="44"/>
      <c r="X38" s="44"/>
      <c r="Y38" s="16"/>
    </row>
    <row r="39" spans="1:25" s="10" customFormat="1" ht="18.75" hidden="1" x14ac:dyDescent="0.3">
      <c r="A39" s="10" t="str">
        <f t="shared" si="0"/>
        <v/>
      </c>
      <c r="B39" s="10" t="str">
        <f>+IF(A39=1,IF(YEAR(G39)&gt;Parametre!$M$4,"licence jeune","licence senior"),"")</f>
        <v/>
      </c>
      <c r="C39" s="10" t="str">
        <f t="shared" si="1"/>
        <v/>
      </c>
      <c r="D39" s="10" t="str">
        <f t="shared" si="2"/>
        <v/>
      </c>
      <c r="E39" s="104"/>
      <c r="F39" s="104"/>
      <c r="G39" s="104"/>
      <c r="H39" s="104"/>
      <c r="I39" s="104"/>
      <c r="J39" s="44"/>
      <c r="K39" s="15"/>
      <c r="L39" s="40"/>
      <c r="M39" s="15"/>
      <c r="N39" s="104"/>
      <c r="O39" s="40"/>
      <c r="P39" s="108"/>
      <c r="Q39" s="110"/>
      <c r="R39" s="44"/>
      <c r="S39" s="111"/>
      <c r="T39" s="111"/>
      <c r="U39" s="44"/>
      <c r="V39" s="44"/>
      <c r="W39" s="44"/>
      <c r="X39" s="44"/>
      <c r="Y39" s="16"/>
    </row>
    <row r="40" spans="1:25" s="10" customFormat="1" ht="18.75" hidden="1" x14ac:dyDescent="0.3">
      <c r="A40" s="10" t="str">
        <f t="shared" si="0"/>
        <v/>
      </c>
      <c r="B40" s="10" t="str">
        <f>+IF(A40=1,IF(YEAR(G40)&gt;Parametre!$M$4,"licence jeune","licence senior"),"")</f>
        <v/>
      </c>
      <c r="C40" s="10" t="str">
        <f t="shared" si="1"/>
        <v/>
      </c>
      <c r="D40" s="10" t="str">
        <f t="shared" si="2"/>
        <v/>
      </c>
      <c r="E40" s="104"/>
      <c r="F40" s="104"/>
      <c r="G40" s="104"/>
      <c r="H40" s="104"/>
      <c r="I40" s="104"/>
      <c r="J40" s="44"/>
      <c r="K40" s="15"/>
      <c r="L40" s="40"/>
      <c r="M40" s="15"/>
      <c r="N40" s="104"/>
      <c r="O40" s="40"/>
      <c r="P40" s="108"/>
      <c r="Q40" s="110"/>
      <c r="R40" s="44"/>
      <c r="S40" s="111"/>
      <c r="T40" s="111"/>
      <c r="U40" s="44"/>
      <c r="V40" s="44"/>
      <c r="W40" s="44"/>
      <c r="X40" s="44"/>
      <c r="Y40" s="16"/>
    </row>
    <row r="41" spans="1:25" s="10" customFormat="1" ht="18.75" hidden="1" x14ac:dyDescent="0.3">
      <c r="A41" s="10" t="str">
        <f t="shared" si="0"/>
        <v/>
      </c>
      <c r="B41" s="10" t="str">
        <f>+IF(A41=1,IF(YEAR(G41)&gt;Parametre!$M$4,"licence jeune","licence senior"),"")</f>
        <v/>
      </c>
      <c r="C41" s="10" t="str">
        <f t="shared" si="1"/>
        <v/>
      </c>
      <c r="D41" s="10" t="str">
        <f t="shared" si="2"/>
        <v/>
      </c>
      <c r="E41" s="104"/>
      <c r="F41" s="104"/>
      <c r="G41" s="104"/>
      <c r="H41" s="104"/>
      <c r="I41" s="104"/>
      <c r="J41" s="44"/>
      <c r="K41" s="15"/>
      <c r="L41" s="40"/>
      <c r="M41" s="15"/>
      <c r="N41" s="104"/>
      <c r="O41" s="40"/>
      <c r="P41" s="108"/>
      <c r="Q41" s="110"/>
      <c r="R41" s="44"/>
      <c r="S41" s="111"/>
      <c r="T41" s="111"/>
      <c r="U41" s="44"/>
      <c r="V41" s="44"/>
      <c r="W41" s="44"/>
      <c r="X41" s="44"/>
      <c r="Y41" s="16"/>
    </row>
    <row r="42" spans="1:25" s="10" customFormat="1" ht="18.75" hidden="1" x14ac:dyDescent="0.3">
      <c r="A42" s="10" t="str">
        <f t="shared" si="0"/>
        <v/>
      </c>
      <c r="B42" s="10" t="str">
        <f>+IF(A42=1,IF(YEAR(G42)&gt;Parametre!$M$4,"licence jeune","licence senior"),"")</f>
        <v/>
      </c>
      <c r="C42" s="10" t="str">
        <f t="shared" si="1"/>
        <v/>
      </c>
      <c r="D42" s="10" t="str">
        <f t="shared" si="2"/>
        <v/>
      </c>
      <c r="E42" s="104"/>
      <c r="F42" s="104"/>
      <c r="G42" s="104"/>
      <c r="H42" s="104"/>
      <c r="I42" s="104"/>
      <c r="J42" s="44"/>
      <c r="K42" s="15"/>
      <c r="L42" s="40"/>
      <c r="M42" s="15"/>
      <c r="N42" s="104"/>
      <c r="O42" s="40"/>
      <c r="P42" s="108"/>
      <c r="Q42" s="110"/>
      <c r="R42" s="44"/>
      <c r="S42" s="111"/>
      <c r="T42" s="111"/>
      <c r="U42" s="44"/>
      <c r="V42" s="44"/>
      <c r="W42" s="44"/>
      <c r="X42" s="44"/>
      <c r="Y42" s="16"/>
    </row>
    <row r="43" spans="1:25" s="10" customFormat="1" ht="18.75" hidden="1" x14ac:dyDescent="0.3">
      <c r="A43" s="10" t="str">
        <f t="shared" si="0"/>
        <v/>
      </c>
      <c r="B43" s="10" t="str">
        <f>+IF(A43=1,IF(YEAR(G43)&gt;Parametre!$M$4,"licence jeune","licence senior"),"")</f>
        <v/>
      </c>
      <c r="C43" s="10" t="str">
        <f t="shared" si="1"/>
        <v/>
      </c>
      <c r="D43" s="10" t="str">
        <f t="shared" si="2"/>
        <v/>
      </c>
      <c r="E43" s="104"/>
      <c r="F43" s="104"/>
      <c r="G43" s="104"/>
      <c r="H43" s="104"/>
      <c r="I43" s="104"/>
      <c r="J43" s="44"/>
      <c r="K43" s="15"/>
      <c r="L43" s="40"/>
      <c r="M43" s="15"/>
      <c r="N43" s="104"/>
      <c r="O43" s="40"/>
      <c r="P43" s="108"/>
      <c r="Q43" s="110"/>
      <c r="R43" s="44"/>
      <c r="S43" s="111"/>
      <c r="T43" s="111"/>
      <c r="U43" s="44"/>
      <c r="V43" s="44"/>
      <c r="W43" s="44"/>
      <c r="X43" s="44"/>
      <c r="Y43" s="16"/>
    </row>
    <row r="44" spans="1:25" s="10" customFormat="1" ht="18.75" hidden="1" x14ac:dyDescent="0.3">
      <c r="A44" s="10" t="str">
        <f t="shared" si="0"/>
        <v/>
      </c>
      <c r="B44" s="10" t="str">
        <f>+IF(A44=1,IF(YEAR(G44)&gt;Parametre!$M$4,"licence jeune","licence senior"),"")</f>
        <v/>
      </c>
      <c r="C44" s="10" t="str">
        <f t="shared" si="1"/>
        <v/>
      </c>
      <c r="D44" s="10" t="str">
        <f t="shared" si="2"/>
        <v/>
      </c>
      <c r="E44" s="104"/>
      <c r="F44" s="104"/>
      <c r="G44" s="104"/>
      <c r="H44" s="104"/>
      <c r="I44" s="104"/>
      <c r="J44" s="44"/>
      <c r="K44" s="15"/>
      <c r="L44" s="40"/>
      <c r="M44" s="15"/>
      <c r="N44" s="104"/>
      <c r="O44" s="40"/>
      <c r="P44" s="108"/>
      <c r="Q44" s="110"/>
      <c r="R44" s="44"/>
      <c r="S44" s="111"/>
      <c r="T44" s="111"/>
      <c r="U44" s="44"/>
      <c r="V44" s="44"/>
      <c r="W44" s="44"/>
      <c r="X44" s="44"/>
      <c r="Y44" s="16"/>
    </row>
    <row r="45" spans="1:25" s="10" customFormat="1" ht="18.75" hidden="1" x14ac:dyDescent="0.3">
      <c r="A45" s="10" t="str">
        <f t="shared" si="0"/>
        <v/>
      </c>
      <c r="B45" s="10" t="str">
        <f>+IF(A45=1,IF(YEAR(G45)&gt;Parametre!$M$4,"licence jeune","licence senior"),"")</f>
        <v/>
      </c>
      <c r="C45" s="10" t="str">
        <f t="shared" si="1"/>
        <v/>
      </c>
      <c r="D45" s="10" t="str">
        <f t="shared" si="2"/>
        <v/>
      </c>
      <c r="E45" s="104"/>
      <c r="F45" s="104"/>
      <c r="G45" s="104"/>
      <c r="H45" s="104"/>
      <c r="I45" s="104"/>
      <c r="J45" s="44"/>
      <c r="K45" s="15"/>
      <c r="L45" s="40"/>
      <c r="M45" s="15"/>
      <c r="N45" s="104"/>
      <c r="O45" s="40"/>
      <c r="P45" s="108"/>
      <c r="Q45" s="110"/>
      <c r="R45" s="44"/>
      <c r="S45" s="111"/>
      <c r="T45" s="111"/>
      <c r="U45" s="44"/>
      <c r="V45" s="44"/>
      <c r="W45" s="44"/>
      <c r="X45" s="44"/>
      <c r="Y45" s="16"/>
    </row>
    <row r="46" spans="1:25" s="10" customFormat="1" ht="18.75" hidden="1" x14ac:dyDescent="0.3">
      <c r="A46" s="10" t="str">
        <f t="shared" si="0"/>
        <v/>
      </c>
      <c r="B46" s="10" t="str">
        <f>+IF(A46=1,IF(YEAR(G46)&gt;Parametre!$M$4,"licence jeune","licence senior"),"")</f>
        <v/>
      </c>
      <c r="C46" s="10" t="str">
        <f t="shared" si="1"/>
        <v/>
      </c>
      <c r="D46" s="10" t="str">
        <f t="shared" si="2"/>
        <v/>
      </c>
      <c r="E46" s="104"/>
      <c r="F46" s="104"/>
      <c r="G46" s="104"/>
      <c r="H46" s="104"/>
      <c r="I46" s="104"/>
      <c r="J46" s="44"/>
      <c r="K46" s="15"/>
      <c r="L46" s="40"/>
      <c r="M46" s="15"/>
      <c r="N46" s="104"/>
      <c r="O46" s="40"/>
      <c r="P46" s="108"/>
      <c r="Q46" s="110"/>
      <c r="R46" s="44"/>
      <c r="S46" s="111"/>
      <c r="T46" s="111"/>
      <c r="U46" s="44"/>
      <c r="V46" s="44"/>
      <c r="W46" s="44"/>
      <c r="X46" s="44"/>
      <c r="Y46" s="16"/>
    </row>
    <row r="47" spans="1:25" s="10" customFormat="1" ht="18.75" hidden="1" x14ac:dyDescent="0.3">
      <c r="A47" s="10" t="str">
        <f t="shared" si="0"/>
        <v/>
      </c>
      <c r="B47" s="10" t="str">
        <f>+IF(A47=1,IF(YEAR(G47)&gt;Parametre!$M$4,"licence jeune","licence senior"),"")</f>
        <v/>
      </c>
      <c r="C47" s="10" t="str">
        <f t="shared" si="1"/>
        <v/>
      </c>
      <c r="D47" s="10" t="str">
        <f t="shared" si="2"/>
        <v/>
      </c>
      <c r="E47" s="104"/>
      <c r="F47" s="104"/>
      <c r="G47" s="104"/>
      <c r="H47" s="104"/>
      <c r="I47" s="104"/>
      <c r="J47" s="44"/>
      <c r="K47" s="15"/>
      <c r="L47" s="40"/>
      <c r="M47" s="15"/>
      <c r="N47" s="104"/>
      <c r="O47" s="40"/>
      <c r="P47" s="108"/>
      <c r="Q47" s="110"/>
      <c r="R47" s="44"/>
      <c r="S47" s="111"/>
      <c r="T47" s="111"/>
      <c r="U47" s="44"/>
      <c r="V47" s="44"/>
      <c r="W47" s="44"/>
      <c r="X47" s="44"/>
      <c r="Y47" s="16"/>
    </row>
    <row r="48" spans="1:25" s="10" customFormat="1" ht="18.75" hidden="1" x14ac:dyDescent="0.3">
      <c r="A48" s="10" t="str">
        <f t="shared" si="0"/>
        <v/>
      </c>
      <c r="B48" s="10" t="str">
        <f>+IF(A48=1,IF(YEAR(G48)&gt;Parametre!$M$4,"licence jeune","licence senior"),"")</f>
        <v/>
      </c>
      <c r="C48" s="10" t="str">
        <f t="shared" si="1"/>
        <v/>
      </c>
      <c r="D48" s="10" t="str">
        <f t="shared" si="2"/>
        <v/>
      </c>
      <c r="E48" s="104"/>
      <c r="F48" s="104"/>
      <c r="G48" s="104"/>
      <c r="H48" s="104"/>
      <c r="I48" s="104"/>
      <c r="J48" s="44"/>
      <c r="K48" s="15"/>
      <c r="L48" s="40"/>
      <c r="M48" s="15"/>
      <c r="N48" s="104"/>
      <c r="O48" s="40"/>
      <c r="P48" s="108"/>
      <c r="Q48" s="110"/>
      <c r="R48" s="44"/>
      <c r="S48" s="111"/>
      <c r="T48" s="111"/>
      <c r="U48" s="44"/>
      <c r="V48" s="44"/>
      <c r="W48" s="44"/>
      <c r="X48" s="44"/>
      <c r="Y48" s="16"/>
    </row>
    <row r="49" spans="1:25" s="10" customFormat="1" ht="18.75" hidden="1" x14ac:dyDescent="0.3">
      <c r="A49" s="10" t="str">
        <f t="shared" si="0"/>
        <v/>
      </c>
      <c r="B49" s="10" t="str">
        <f>+IF(A49=1,IF(YEAR(G49)&gt;Parametre!$M$4,"licence jeune","licence senior"),"")</f>
        <v/>
      </c>
      <c r="C49" s="10" t="str">
        <f t="shared" si="1"/>
        <v/>
      </c>
      <c r="D49" s="10" t="str">
        <f t="shared" si="2"/>
        <v/>
      </c>
      <c r="E49" s="104"/>
      <c r="F49" s="104"/>
      <c r="G49" s="104"/>
      <c r="H49" s="104"/>
      <c r="I49" s="104"/>
      <c r="J49" s="44"/>
      <c r="K49" s="15"/>
      <c r="L49" s="40"/>
      <c r="M49" s="15"/>
      <c r="N49" s="104"/>
      <c r="O49" s="40"/>
      <c r="P49" s="108"/>
      <c r="Q49" s="110"/>
      <c r="R49" s="44"/>
      <c r="S49" s="111"/>
      <c r="T49" s="111"/>
      <c r="U49" s="44"/>
      <c r="V49" s="44"/>
      <c r="W49" s="44"/>
      <c r="X49" s="44"/>
      <c r="Y49" s="16"/>
    </row>
    <row r="50" spans="1:25" s="10" customFormat="1" ht="18.75" hidden="1" x14ac:dyDescent="0.3">
      <c r="A50" s="10" t="str">
        <f t="shared" si="0"/>
        <v/>
      </c>
      <c r="B50" s="10" t="str">
        <f>+IF(A50=1,IF(YEAR(G50)&gt;Parametre!$M$4,"licence jeune","licence senior"),"")</f>
        <v/>
      </c>
      <c r="C50" s="10" t="str">
        <f t="shared" si="1"/>
        <v/>
      </c>
      <c r="D50" s="10" t="str">
        <f t="shared" si="2"/>
        <v/>
      </c>
      <c r="E50" s="104"/>
      <c r="F50" s="104"/>
      <c r="G50" s="104"/>
      <c r="H50" s="104"/>
      <c r="I50" s="104"/>
      <c r="J50" s="44"/>
      <c r="K50" s="15"/>
      <c r="L50" s="40"/>
      <c r="M50" s="15"/>
      <c r="N50" s="104"/>
      <c r="O50" s="40"/>
      <c r="P50" s="108"/>
      <c r="Q50" s="110"/>
      <c r="R50" s="44"/>
      <c r="S50" s="111"/>
      <c r="T50" s="111"/>
      <c r="U50" s="44"/>
      <c r="V50" s="44"/>
      <c r="W50" s="44"/>
      <c r="X50" s="44"/>
      <c r="Y50" s="16"/>
    </row>
    <row r="51" spans="1:25" s="10" customFormat="1" ht="18.75" hidden="1" x14ac:dyDescent="0.3">
      <c r="A51" s="10" t="str">
        <f t="shared" si="0"/>
        <v/>
      </c>
      <c r="B51" s="10" t="str">
        <f>+IF(A51=1,IF(YEAR(G51)&gt;Parametre!$M$4,"licence jeune","licence senior"),"")</f>
        <v/>
      </c>
      <c r="C51" s="10" t="str">
        <f t="shared" si="1"/>
        <v/>
      </c>
      <c r="D51" s="10" t="str">
        <f t="shared" si="2"/>
        <v/>
      </c>
      <c r="E51" s="104"/>
      <c r="F51" s="104"/>
      <c r="G51" s="104"/>
      <c r="H51" s="104"/>
      <c r="I51" s="104"/>
      <c r="J51" s="44"/>
      <c r="K51" s="15"/>
      <c r="L51" s="40"/>
      <c r="M51" s="15"/>
      <c r="N51" s="104"/>
      <c r="O51" s="40"/>
      <c r="P51" s="108"/>
      <c r="Q51" s="110"/>
      <c r="R51" s="44"/>
      <c r="S51" s="111"/>
      <c r="T51" s="111"/>
      <c r="U51" s="44"/>
      <c r="V51" s="44"/>
      <c r="W51" s="44"/>
      <c r="X51" s="44"/>
      <c r="Y51" s="16"/>
    </row>
    <row r="52" spans="1:25" s="10" customFormat="1" ht="18.75" hidden="1" x14ac:dyDescent="0.3">
      <c r="A52" s="10" t="str">
        <f t="shared" si="0"/>
        <v/>
      </c>
      <c r="B52" s="10" t="str">
        <f>+IF(A52=1,IF(YEAR(G52)&gt;Parametre!$M$4,"licence jeune","licence senior"),"")</f>
        <v/>
      </c>
      <c r="C52" s="10" t="str">
        <f t="shared" si="1"/>
        <v/>
      </c>
      <c r="D52" s="10" t="str">
        <f t="shared" si="2"/>
        <v/>
      </c>
      <c r="E52" s="104"/>
      <c r="F52" s="104"/>
      <c r="G52" s="104"/>
      <c r="H52" s="104"/>
      <c r="I52" s="104"/>
      <c r="J52" s="44"/>
      <c r="K52" s="15"/>
      <c r="L52" s="40"/>
      <c r="M52" s="15"/>
      <c r="N52" s="104"/>
      <c r="O52" s="40"/>
      <c r="P52" s="108"/>
      <c r="Q52" s="110"/>
      <c r="R52" s="44"/>
      <c r="S52" s="111"/>
      <c r="T52" s="111"/>
      <c r="U52" s="44"/>
      <c r="V52" s="44"/>
      <c r="W52" s="44"/>
      <c r="X52" s="44"/>
      <c r="Y52" s="16"/>
    </row>
    <row r="53" spans="1:25" s="10" customFormat="1" ht="18.75" hidden="1" x14ac:dyDescent="0.3">
      <c r="A53" s="10" t="str">
        <f t="shared" si="0"/>
        <v/>
      </c>
      <c r="B53" s="10" t="str">
        <f>+IF(A53=1,IF(YEAR(G53)&gt;Parametre!$M$4,"licence jeune","licence senior"),"")</f>
        <v/>
      </c>
      <c r="C53" s="10" t="str">
        <f t="shared" si="1"/>
        <v/>
      </c>
      <c r="D53" s="10" t="str">
        <f t="shared" si="2"/>
        <v/>
      </c>
      <c r="E53" s="104"/>
      <c r="F53" s="104"/>
      <c r="G53" s="104"/>
      <c r="H53" s="104"/>
      <c r="I53" s="104"/>
      <c r="J53" s="44"/>
      <c r="K53" s="15"/>
      <c r="L53" s="40"/>
      <c r="M53" s="15"/>
      <c r="N53" s="104"/>
      <c r="O53" s="40"/>
      <c r="P53" s="108"/>
      <c r="Q53" s="110"/>
      <c r="R53" s="44"/>
      <c r="S53" s="111"/>
      <c r="T53" s="111"/>
      <c r="U53" s="44"/>
      <c r="V53" s="44"/>
      <c r="W53" s="44"/>
      <c r="X53" s="44"/>
      <c r="Y53" s="16"/>
    </row>
    <row r="54" spans="1:25" s="10" customFormat="1" ht="18.75" hidden="1" x14ac:dyDescent="0.3">
      <c r="A54" s="10" t="str">
        <f t="shared" si="0"/>
        <v/>
      </c>
      <c r="B54" s="10" t="str">
        <f>+IF(A54=1,IF(YEAR(G54)&gt;Parametre!$M$4,"licence jeune","licence senior"),"")</f>
        <v/>
      </c>
      <c r="C54" s="10" t="str">
        <f t="shared" si="1"/>
        <v/>
      </c>
      <c r="D54" s="10" t="str">
        <f t="shared" si="2"/>
        <v/>
      </c>
      <c r="E54" s="104"/>
      <c r="F54" s="104"/>
      <c r="G54" s="104"/>
      <c r="H54" s="104"/>
      <c r="I54" s="104"/>
      <c r="J54" s="44"/>
      <c r="K54" s="15"/>
      <c r="L54" s="40"/>
      <c r="M54" s="15"/>
      <c r="N54" s="104"/>
      <c r="O54" s="40"/>
      <c r="P54" s="108"/>
      <c r="Q54" s="110"/>
      <c r="R54" s="44"/>
      <c r="S54" s="111"/>
      <c r="T54" s="111"/>
      <c r="U54" s="44"/>
      <c r="V54" s="44"/>
      <c r="W54" s="44"/>
      <c r="X54" s="44"/>
      <c r="Y54" s="16"/>
    </row>
    <row r="55" spans="1:25" s="10" customFormat="1" ht="18.75" hidden="1" x14ac:dyDescent="0.3">
      <c r="A55" s="10" t="str">
        <f t="shared" si="0"/>
        <v/>
      </c>
      <c r="B55" s="10" t="str">
        <f>+IF(A55=1,IF(YEAR(G55)&gt;Parametre!$M$4,"licence jeune","licence senior"),"")</f>
        <v/>
      </c>
      <c r="C55" s="10" t="str">
        <f t="shared" si="1"/>
        <v/>
      </c>
      <c r="D55" s="10" t="str">
        <f t="shared" si="2"/>
        <v/>
      </c>
      <c r="E55" s="104"/>
      <c r="F55" s="104"/>
      <c r="G55" s="104"/>
      <c r="H55" s="104"/>
      <c r="I55" s="104"/>
      <c r="J55" s="44"/>
      <c r="K55" s="15"/>
      <c r="L55" s="40"/>
      <c r="M55" s="15"/>
      <c r="N55" s="104"/>
      <c r="O55" s="40"/>
      <c r="P55" s="108"/>
      <c r="Q55" s="110"/>
      <c r="R55" s="44"/>
      <c r="S55" s="111"/>
      <c r="T55" s="111"/>
      <c r="U55" s="44"/>
      <c r="V55" s="44"/>
      <c r="W55" s="44"/>
      <c r="X55" s="44"/>
      <c r="Y55" s="16"/>
    </row>
    <row r="56" spans="1:25" s="10" customFormat="1" ht="18.75" hidden="1" x14ac:dyDescent="0.3">
      <c r="A56" s="10" t="str">
        <f t="shared" si="0"/>
        <v/>
      </c>
      <c r="B56" s="10" t="str">
        <f>+IF(A56=1,IF(YEAR(G56)&gt;Parametre!$M$4,"licence jeune","licence senior"),"")</f>
        <v/>
      </c>
      <c r="C56" s="10" t="str">
        <f t="shared" si="1"/>
        <v/>
      </c>
      <c r="D56" s="10" t="str">
        <f t="shared" si="2"/>
        <v/>
      </c>
      <c r="E56" s="104"/>
      <c r="F56" s="104"/>
      <c r="G56" s="104"/>
      <c r="H56" s="104"/>
      <c r="I56" s="104"/>
      <c r="J56" s="44"/>
      <c r="K56" s="15"/>
      <c r="L56" s="40"/>
      <c r="M56" s="15"/>
      <c r="N56" s="104"/>
      <c r="O56" s="40"/>
      <c r="P56" s="108"/>
      <c r="Q56" s="110"/>
      <c r="R56" s="44"/>
      <c r="S56" s="111"/>
      <c r="T56" s="111"/>
      <c r="U56" s="44"/>
      <c r="V56" s="44"/>
      <c r="W56" s="44"/>
      <c r="X56" s="44"/>
      <c r="Y56" s="16"/>
    </row>
    <row r="57" spans="1:25" s="10" customFormat="1" ht="18.75" hidden="1" x14ac:dyDescent="0.3">
      <c r="A57" s="10" t="str">
        <f t="shared" si="0"/>
        <v/>
      </c>
      <c r="B57" s="10" t="str">
        <f>+IF(A57=1,IF(YEAR(G57)&gt;Parametre!$M$4,"licence jeune","licence senior"),"")</f>
        <v/>
      </c>
      <c r="C57" s="10" t="str">
        <f t="shared" si="1"/>
        <v/>
      </c>
      <c r="D57" s="10" t="str">
        <f t="shared" si="2"/>
        <v/>
      </c>
      <c r="E57" s="104"/>
      <c r="F57" s="104"/>
      <c r="G57" s="104"/>
      <c r="H57" s="104"/>
      <c r="I57" s="104"/>
      <c r="J57" s="44"/>
      <c r="K57" s="15"/>
      <c r="L57" s="40"/>
      <c r="M57" s="15"/>
      <c r="N57" s="104"/>
      <c r="O57" s="40"/>
      <c r="P57" s="108"/>
      <c r="Q57" s="110"/>
      <c r="R57" s="44"/>
      <c r="S57" s="111"/>
      <c r="T57" s="111"/>
      <c r="U57" s="44"/>
      <c r="V57" s="44"/>
      <c r="W57" s="44"/>
      <c r="X57" s="44"/>
      <c r="Y57" s="16"/>
    </row>
    <row r="58" spans="1:25" s="10" customFormat="1" ht="18.75" hidden="1" x14ac:dyDescent="0.3">
      <c r="A58" s="10" t="str">
        <f t="shared" si="0"/>
        <v/>
      </c>
      <c r="B58" s="10" t="str">
        <f>+IF(A58=1,IF(YEAR(G58)&gt;Parametre!$M$4,"licence jeune","licence senior"),"")</f>
        <v/>
      </c>
      <c r="C58" s="10" t="str">
        <f t="shared" si="1"/>
        <v/>
      </c>
      <c r="D58" s="10" t="str">
        <f t="shared" si="2"/>
        <v/>
      </c>
      <c r="E58" s="104"/>
      <c r="F58" s="104"/>
      <c r="G58" s="104"/>
      <c r="H58" s="104"/>
      <c r="I58" s="104"/>
      <c r="J58" s="44"/>
      <c r="K58" s="15"/>
      <c r="L58" s="40"/>
      <c r="M58" s="15"/>
      <c r="N58" s="104"/>
      <c r="O58" s="40"/>
      <c r="P58" s="108"/>
      <c r="Q58" s="110"/>
      <c r="R58" s="44"/>
      <c r="S58" s="111"/>
      <c r="T58" s="111"/>
      <c r="U58" s="44"/>
      <c r="V58" s="44"/>
      <c r="W58" s="44"/>
      <c r="X58" s="44"/>
      <c r="Y58" s="16"/>
    </row>
    <row r="59" spans="1:25" s="10" customFormat="1" ht="18.75" hidden="1" x14ac:dyDescent="0.3">
      <c r="A59" s="10" t="str">
        <f t="shared" si="0"/>
        <v/>
      </c>
      <c r="B59" s="10" t="str">
        <f>+IF(A59=1,IF(YEAR(G59)&gt;Parametre!$M$4,"licence jeune","licence senior"),"")</f>
        <v/>
      </c>
      <c r="C59" s="10" t="str">
        <f t="shared" si="1"/>
        <v/>
      </c>
      <c r="D59" s="10" t="str">
        <f t="shared" si="2"/>
        <v/>
      </c>
      <c r="E59" s="104"/>
      <c r="F59" s="104"/>
      <c r="G59" s="104"/>
      <c r="H59" s="104"/>
      <c r="I59" s="104"/>
      <c r="J59" s="44"/>
      <c r="K59" s="15"/>
      <c r="L59" s="40"/>
      <c r="M59" s="15"/>
      <c r="N59" s="104"/>
      <c r="O59" s="40"/>
      <c r="P59" s="108"/>
      <c r="Q59" s="110"/>
      <c r="R59" s="44"/>
      <c r="S59" s="111"/>
      <c r="T59" s="111"/>
      <c r="U59" s="44"/>
      <c r="V59" s="44"/>
      <c r="W59" s="44"/>
      <c r="X59" s="44"/>
      <c r="Y59" s="16"/>
    </row>
    <row r="60" spans="1:25" s="10" customFormat="1" ht="18.75" hidden="1" x14ac:dyDescent="0.3">
      <c r="A60" s="10" t="str">
        <f t="shared" si="0"/>
        <v/>
      </c>
      <c r="B60" s="10" t="str">
        <f>+IF(A60=1,IF(YEAR(G60)&gt;Parametre!$M$4,"licence jeune","licence senior"),"")</f>
        <v/>
      </c>
      <c r="C60" s="10" t="str">
        <f t="shared" si="1"/>
        <v/>
      </c>
      <c r="D60" s="10" t="str">
        <f t="shared" si="2"/>
        <v/>
      </c>
      <c r="E60" s="104"/>
      <c r="F60" s="104"/>
      <c r="G60" s="104"/>
      <c r="H60" s="104"/>
      <c r="I60" s="104"/>
      <c r="J60" s="44"/>
      <c r="K60" s="15"/>
      <c r="L60" s="40"/>
      <c r="M60" s="15"/>
      <c r="N60" s="104"/>
      <c r="O60" s="40"/>
      <c r="P60" s="108"/>
      <c r="Q60" s="110"/>
      <c r="R60" s="44"/>
      <c r="S60" s="111"/>
      <c r="T60" s="111"/>
      <c r="U60" s="44"/>
      <c r="V60" s="44"/>
      <c r="W60" s="44"/>
      <c r="X60" s="44"/>
      <c r="Y60" s="16"/>
    </row>
    <row r="61" spans="1:25" s="10" customFormat="1" ht="18.75" hidden="1" x14ac:dyDescent="0.3">
      <c r="A61" s="10" t="str">
        <f t="shared" si="0"/>
        <v/>
      </c>
      <c r="B61" s="10" t="str">
        <f>+IF(A61=1,IF(YEAR(G61)&gt;Parametre!$M$4,"licence jeune","licence senior"),"")</f>
        <v/>
      </c>
      <c r="C61" s="10" t="str">
        <f t="shared" si="1"/>
        <v/>
      </c>
      <c r="D61" s="10" t="str">
        <f t="shared" si="2"/>
        <v/>
      </c>
      <c r="E61" s="104"/>
      <c r="F61" s="104"/>
      <c r="G61" s="104"/>
      <c r="H61" s="104"/>
      <c r="I61" s="104"/>
      <c r="J61" s="44"/>
      <c r="K61" s="15"/>
      <c r="L61" s="40"/>
      <c r="M61" s="15"/>
      <c r="N61" s="104"/>
      <c r="O61" s="40"/>
      <c r="P61" s="108"/>
      <c r="Q61" s="110"/>
      <c r="R61" s="44"/>
      <c r="S61" s="111"/>
      <c r="T61" s="111"/>
      <c r="U61" s="44"/>
      <c r="V61" s="44"/>
      <c r="W61" s="44"/>
      <c r="X61" s="44"/>
      <c r="Y61" s="16"/>
    </row>
    <row r="62" spans="1:25" s="10" customFormat="1" ht="18.75" hidden="1" x14ac:dyDescent="0.3">
      <c r="A62" s="10" t="str">
        <f t="shared" si="0"/>
        <v/>
      </c>
      <c r="B62" s="10" t="str">
        <f>+IF(A62=1,IF(YEAR(G62)&gt;Parametre!$M$4,"licence jeune","licence senior"),"")</f>
        <v/>
      </c>
      <c r="C62" s="10" t="str">
        <f t="shared" si="1"/>
        <v/>
      </c>
      <c r="D62" s="10" t="str">
        <f t="shared" si="2"/>
        <v/>
      </c>
      <c r="E62" s="104"/>
      <c r="F62" s="104"/>
      <c r="G62" s="104"/>
      <c r="H62" s="104"/>
      <c r="I62" s="104"/>
      <c r="J62" s="44"/>
      <c r="K62" s="15"/>
      <c r="L62" s="40"/>
      <c r="M62" s="15"/>
      <c r="N62" s="104"/>
      <c r="O62" s="40"/>
      <c r="P62" s="108"/>
      <c r="Q62" s="110"/>
      <c r="R62" s="44"/>
      <c r="S62" s="111"/>
      <c r="T62" s="111"/>
      <c r="U62" s="44"/>
      <c r="V62" s="44"/>
      <c r="W62" s="44"/>
      <c r="X62" s="44"/>
      <c r="Y62" s="16"/>
    </row>
    <row r="63" spans="1:25" s="10" customFormat="1" ht="18.75" hidden="1" x14ac:dyDescent="0.3">
      <c r="A63" s="10" t="str">
        <f t="shared" si="0"/>
        <v/>
      </c>
      <c r="B63" s="10" t="str">
        <f>+IF(A63=1,IF(YEAR(G63)&gt;Parametre!$M$4,"licence jeune","licence senior"),"")</f>
        <v/>
      </c>
      <c r="C63" s="10" t="str">
        <f t="shared" si="1"/>
        <v/>
      </c>
      <c r="D63" s="10" t="str">
        <f t="shared" si="2"/>
        <v/>
      </c>
      <c r="E63" s="104"/>
      <c r="F63" s="104"/>
      <c r="G63" s="104"/>
      <c r="H63" s="104"/>
      <c r="I63" s="104"/>
      <c r="J63" s="44"/>
      <c r="K63" s="15"/>
      <c r="L63" s="40"/>
      <c r="M63" s="15"/>
      <c r="N63" s="104"/>
      <c r="O63" s="40"/>
      <c r="P63" s="108"/>
      <c r="Q63" s="110"/>
      <c r="R63" s="44"/>
      <c r="S63" s="111"/>
      <c r="T63" s="111"/>
      <c r="U63" s="44"/>
      <c r="V63" s="44"/>
      <c r="W63" s="44"/>
      <c r="X63" s="44"/>
      <c r="Y63" s="16"/>
    </row>
    <row r="64" spans="1:25" s="10" customFormat="1" ht="18.75" hidden="1" x14ac:dyDescent="0.3">
      <c r="A64" s="10" t="str">
        <f t="shared" si="0"/>
        <v/>
      </c>
      <c r="B64" s="10" t="str">
        <f>+IF(A64=1,IF(YEAR(G64)&gt;Parametre!$M$4,"licence jeune","licence senior"),"")</f>
        <v/>
      </c>
      <c r="C64" s="10" t="str">
        <f t="shared" si="1"/>
        <v/>
      </c>
      <c r="D64" s="10" t="str">
        <f t="shared" si="2"/>
        <v/>
      </c>
      <c r="E64" s="104"/>
      <c r="F64" s="104"/>
      <c r="G64" s="104"/>
      <c r="H64" s="104"/>
      <c r="I64" s="104"/>
      <c r="J64" s="44"/>
      <c r="K64" s="15"/>
      <c r="L64" s="40"/>
      <c r="M64" s="15"/>
      <c r="N64" s="104"/>
      <c r="O64" s="40"/>
      <c r="P64" s="108"/>
      <c r="Q64" s="110"/>
      <c r="R64" s="44"/>
      <c r="S64" s="111"/>
      <c r="T64" s="111"/>
      <c r="U64" s="44"/>
      <c r="V64" s="44"/>
      <c r="W64" s="44"/>
      <c r="X64" s="44"/>
      <c r="Y64" s="16"/>
    </row>
    <row r="65" spans="1:25" ht="18.75" hidden="1" x14ac:dyDescent="0.3">
      <c r="A65" s="10" t="str">
        <f t="shared" si="0"/>
        <v/>
      </c>
      <c r="B65" s="10" t="str">
        <f>+IF(A65=1,IF(YEAR(G65)&gt;Parametre!$M$4,"licence jeune","licence senior"),"")</f>
        <v/>
      </c>
      <c r="C65" s="10" t="str">
        <f t="shared" si="1"/>
        <v/>
      </c>
      <c r="D65" s="10" t="str">
        <f t="shared" si="2"/>
        <v/>
      </c>
      <c r="E65" s="104"/>
      <c r="F65" s="104"/>
      <c r="G65" s="104"/>
      <c r="H65" s="104"/>
      <c r="I65" s="104"/>
      <c r="J65" s="44"/>
      <c r="K65" s="17"/>
      <c r="L65" s="40"/>
      <c r="M65" s="17"/>
      <c r="N65" s="104"/>
      <c r="O65" s="40"/>
      <c r="P65" s="108"/>
      <c r="Q65" s="110"/>
      <c r="R65" s="44"/>
      <c r="S65" s="111"/>
      <c r="T65" s="111"/>
      <c r="U65" s="44"/>
      <c r="V65" s="44"/>
      <c r="W65" s="44"/>
      <c r="X65" s="44"/>
      <c r="Y65" s="16"/>
    </row>
    <row r="66" spans="1:25" ht="18.75" hidden="1" x14ac:dyDescent="0.3">
      <c r="A66" s="10" t="str">
        <f t="shared" si="0"/>
        <v/>
      </c>
      <c r="B66" s="10" t="str">
        <f>+IF(A66=1,IF(YEAR(G66)&gt;Parametre!$M$4,"licence jeune","licence senior"),"")</f>
        <v/>
      </c>
      <c r="C66" s="10" t="str">
        <f t="shared" si="1"/>
        <v/>
      </c>
      <c r="D66" s="10" t="str">
        <f t="shared" si="2"/>
        <v/>
      </c>
      <c r="E66" s="104"/>
      <c r="F66" s="104"/>
      <c r="G66" s="104"/>
      <c r="H66" s="104"/>
      <c r="I66" s="104"/>
      <c r="J66" s="44"/>
      <c r="K66" s="15"/>
      <c r="L66" s="40"/>
      <c r="M66" s="15"/>
      <c r="N66" s="104"/>
      <c r="O66" s="40"/>
      <c r="P66" s="108"/>
      <c r="Q66" s="110"/>
      <c r="R66" s="44"/>
      <c r="S66" s="111"/>
      <c r="T66" s="111"/>
      <c r="U66" s="44"/>
      <c r="V66" s="44"/>
      <c r="W66" s="44"/>
      <c r="X66" s="44"/>
      <c r="Y66" s="16"/>
    </row>
    <row r="67" spans="1:25" ht="18.75" hidden="1" x14ac:dyDescent="0.3">
      <c r="A67" s="10" t="str">
        <f t="shared" si="0"/>
        <v/>
      </c>
      <c r="B67" s="10" t="str">
        <f>+IF(A67=1,IF(YEAR(G67)&gt;Parametre!$M$4,"licence jeune","licence senior"),"")</f>
        <v/>
      </c>
      <c r="C67" s="10" t="str">
        <f t="shared" si="1"/>
        <v/>
      </c>
      <c r="D67" s="10" t="str">
        <f t="shared" si="2"/>
        <v/>
      </c>
      <c r="E67" s="104"/>
      <c r="F67" s="104"/>
      <c r="G67" s="104"/>
      <c r="H67" s="104"/>
      <c r="I67" s="104"/>
      <c r="J67" s="44"/>
      <c r="K67" s="15"/>
      <c r="L67" s="40"/>
      <c r="M67" s="15"/>
      <c r="N67" s="104"/>
      <c r="O67" s="40"/>
      <c r="P67" s="108"/>
      <c r="Q67" s="110"/>
      <c r="R67" s="44"/>
      <c r="S67" s="111"/>
      <c r="T67" s="111"/>
      <c r="U67" s="44"/>
      <c r="V67" s="44"/>
      <c r="W67" s="44"/>
      <c r="X67" s="44"/>
      <c r="Y67" s="16"/>
    </row>
    <row r="68" spans="1:25" ht="18.75" hidden="1" x14ac:dyDescent="0.3">
      <c r="A68" s="10" t="str">
        <f t="shared" si="0"/>
        <v/>
      </c>
      <c r="B68" s="10" t="str">
        <f>+IF(A68=1,IF(YEAR(G68)&gt;Parametre!$M$4,"licence jeune","licence senior"),"")</f>
        <v/>
      </c>
      <c r="C68" s="10" t="str">
        <f t="shared" si="1"/>
        <v/>
      </c>
      <c r="D68" s="10" t="str">
        <f t="shared" si="2"/>
        <v/>
      </c>
      <c r="E68" s="104"/>
      <c r="F68" s="104"/>
      <c r="G68" s="104"/>
      <c r="H68" s="104"/>
      <c r="I68" s="104"/>
      <c r="J68" s="44"/>
      <c r="K68" s="15"/>
      <c r="L68" s="40"/>
      <c r="M68" s="15"/>
      <c r="N68" s="104"/>
      <c r="O68" s="40"/>
      <c r="P68" s="108"/>
      <c r="Q68" s="110"/>
      <c r="R68" s="44"/>
      <c r="S68" s="111"/>
      <c r="T68" s="111"/>
      <c r="U68" s="44"/>
      <c r="V68" s="44"/>
      <c r="W68" s="44"/>
      <c r="X68" s="44"/>
      <c r="Y68" s="16"/>
    </row>
    <row r="69" spans="1:25" ht="18.75" hidden="1" x14ac:dyDescent="0.3">
      <c r="A69" s="10" t="str">
        <f t="shared" si="0"/>
        <v/>
      </c>
      <c r="B69" s="10" t="str">
        <f>+IF(A69=1,IF(YEAR(G69)&gt;Parametre!$M$4,"licence jeune","licence senior"),"")</f>
        <v/>
      </c>
      <c r="C69" s="10" t="str">
        <f t="shared" si="1"/>
        <v/>
      </c>
      <c r="D69" s="10" t="str">
        <f t="shared" si="2"/>
        <v/>
      </c>
      <c r="E69" s="104"/>
      <c r="F69" s="104"/>
      <c r="G69" s="104"/>
      <c r="H69" s="104"/>
      <c r="I69" s="104"/>
      <c r="J69" s="44"/>
      <c r="K69" s="15"/>
      <c r="L69" s="40"/>
      <c r="M69" s="15"/>
      <c r="N69" s="104"/>
      <c r="O69" s="40"/>
      <c r="P69" s="108"/>
      <c r="Q69" s="110"/>
      <c r="R69" s="44"/>
      <c r="S69" s="111"/>
      <c r="T69" s="111"/>
      <c r="U69" s="44"/>
      <c r="V69" s="44"/>
      <c r="W69" s="44"/>
      <c r="X69" s="44"/>
      <c r="Y69" s="16"/>
    </row>
    <row r="70" spans="1:25" ht="18.75" hidden="1" x14ac:dyDescent="0.3">
      <c r="A70" s="10" t="str">
        <f t="shared" si="0"/>
        <v/>
      </c>
      <c r="B70" s="10" t="str">
        <f>+IF(A70=1,IF(YEAR(G70)&gt;Parametre!$M$4,"licence jeune","licence senior"),"")</f>
        <v/>
      </c>
      <c r="C70" s="10" t="str">
        <f t="shared" si="1"/>
        <v/>
      </c>
      <c r="D70" s="10" t="str">
        <f t="shared" si="2"/>
        <v/>
      </c>
      <c r="E70" s="104"/>
      <c r="F70" s="104"/>
      <c r="G70" s="104"/>
      <c r="H70" s="104"/>
      <c r="I70" s="104"/>
      <c r="J70" s="44"/>
      <c r="K70" s="17"/>
      <c r="L70" s="40"/>
      <c r="M70" s="17"/>
      <c r="N70" s="104"/>
      <c r="O70" s="40"/>
      <c r="P70" s="108"/>
      <c r="Q70" s="110"/>
      <c r="R70" s="44"/>
      <c r="S70" s="111"/>
      <c r="T70" s="111"/>
      <c r="U70" s="44"/>
      <c r="V70" s="44"/>
      <c r="W70" s="44"/>
      <c r="X70" s="44"/>
      <c r="Y70" s="16"/>
    </row>
    <row r="71" spans="1:25" ht="18.75" hidden="1" x14ac:dyDescent="0.3">
      <c r="A71" s="10" t="str">
        <f t="shared" si="0"/>
        <v/>
      </c>
      <c r="B71" s="10" t="str">
        <f>+IF(A71=1,IF(YEAR(G71)&gt;Parametre!$M$4,"licence jeune","licence senior"),"")</f>
        <v/>
      </c>
      <c r="C71" s="10" t="str">
        <f t="shared" si="1"/>
        <v/>
      </c>
      <c r="D71" s="10" t="str">
        <f t="shared" si="2"/>
        <v/>
      </c>
      <c r="E71" s="104"/>
      <c r="F71" s="104"/>
      <c r="G71" s="104"/>
      <c r="H71" s="104"/>
      <c r="I71" s="104"/>
      <c r="J71" s="44"/>
      <c r="K71" s="15"/>
      <c r="L71" s="40"/>
      <c r="M71" s="15"/>
      <c r="N71" s="104"/>
      <c r="O71" s="40"/>
      <c r="P71" s="108"/>
      <c r="Q71" s="110"/>
      <c r="R71" s="44"/>
      <c r="S71" s="111"/>
      <c r="T71" s="111"/>
      <c r="U71" s="44"/>
      <c r="V71" s="44"/>
      <c r="W71" s="44"/>
      <c r="X71" s="44"/>
      <c r="Y71" s="16"/>
    </row>
    <row r="72" spans="1:25" ht="18.75" hidden="1" x14ac:dyDescent="0.3">
      <c r="A72" s="10" t="str">
        <f t="shared" si="0"/>
        <v/>
      </c>
      <c r="B72" s="10" t="str">
        <f>+IF(A72=1,IF(YEAR(G72)&gt;Parametre!$M$4,"licence jeune","licence senior"),"")</f>
        <v/>
      </c>
      <c r="C72" s="10" t="str">
        <f t="shared" si="1"/>
        <v/>
      </c>
      <c r="D72" s="10" t="str">
        <f t="shared" si="2"/>
        <v/>
      </c>
      <c r="E72" s="104"/>
      <c r="F72" s="104"/>
      <c r="G72" s="104"/>
      <c r="H72" s="104"/>
      <c r="I72" s="104"/>
      <c r="J72" s="44"/>
      <c r="K72" s="15"/>
      <c r="L72" s="40"/>
      <c r="M72" s="15"/>
      <c r="N72" s="104"/>
      <c r="O72" s="40"/>
      <c r="P72" s="108"/>
      <c r="Q72" s="110"/>
      <c r="R72" s="44"/>
      <c r="S72" s="111"/>
      <c r="T72" s="111"/>
      <c r="U72" s="44"/>
      <c r="V72" s="44"/>
      <c r="W72" s="44"/>
      <c r="X72" s="44"/>
      <c r="Y72" s="16"/>
    </row>
    <row r="73" spans="1:25" ht="18.75" hidden="1" x14ac:dyDescent="0.3">
      <c r="A73" s="10" t="str">
        <f t="shared" si="0"/>
        <v/>
      </c>
      <c r="B73" s="10" t="str">
        <f>+IF(A73=1,IF(YEAR(G73)&gt;Parametre!$M$4,"licence jeune","licence senior"),"")</f>
        <v/>
      </c>
      <c r="C73" s="10" t="str">
        <f t="shared" si="1"/>
        <v/>
      </c>
      <c r="D73" s="10" t="str">
        <f t="shared" si="2"/>
        <v/>
      </c>
      <c r="E73" s="104"/>
      <c r="F73" s="104"/>
      <c r="G73" s="104"/>
      <c r="H73" s="104"/>
      <c r="I73" s="104"/>
      <c r="J73" s="44"/>
      <c r="K73" s="15"/>
      <c r="L73" s="40"/>
      <c r="M73" s="15"/>
      <c r="N73" s="104"/>
      <c r="O73" s="40"/>
      <c r="P73" s="108"/>
      <c r="Q73" s="110"/>
      <c r="R73" s="44"/>
      <c r="S73" s="111"/>
      <c r="T73" s="111"/>
      <c r="U73" s="44"/>
      <c r="V73" s="44"/>
      <c r="W73" s="44"/>
      <c r="X73" s="44"/>
      <c r="Y73" s="16"/>
    </row>
    <row r="74" spans="1:25" ht="18.75" hidden="1" x14ac:dyDescent="0.3">
      <c r="A74" s="10" t="str">
        <f t="shared" si="0"/>
        <v/>
      </c>
      <c r="B74" s="10" t="str">
        <f>+IF(A74=1,IF(YEAR(G74)&gt;Parametre!$M$4,"licence jeune","licence senior"),"")</f>
        <v/>
      </c>
      <c r="C74" s="10" t="str">
        <f t="shared" si="1"/>
        <v/>
      </c>
      <c r="D74" s="10" t="str">
        <f t="shared" si="2"/>
        <v/>
      </c>
      <c r="E74" s="104"/>
      <c r="F74" s="104"/>
      <c r="G74" s="104"/>
      <c r="H74" s="104"/>
      <c r="I74" s="104"/>
      <c r="J74" s="44"/>
      <c r="K74" s="15"/>
      <c r="L74" s="40"/>
      <c r="M74" s="15"/>
      <c r="N74" s="104"/>
      <c r="O74" s="40"/>
      <c r="P74" s="108"/>
      <c r="Q74" s="110"/>
      <c r="R74" s="44"/>
      <c r="S74" s="111"/>
      <c r="T74" s="111"/>
      <c r="U74" s="44"/>
      <c r="V74" s="44"/>
      <c r="W74" s="44"/>
      <c r="X74" s="44"/>
      <c r="Y74" s="16"/>
    </row>
    <row r="75" spans="1:25" ht="24.75" hidden="1" customHeight="1" thickBot="1" x14ac:dyDescent="0.35">
      <c r="A75" s="10" t="str">
        <f t="shared" si="0"/>
        <v/>
      </c>
      <c r="B75" s="10" t="str">
        <f>+IF(A75=1,IF(YEAR(G75)&gt;Parametre!$M$4,"licence jeune","licence senior"),"")</f>
        <v/>
      </c>
      <c r="C75" s="10" t="str">
        <f t="shared" si="1"/>
        <v/>
      </c>
      <c r="D75" s="10" t="str">
        <f t="shared" si="2"/>
        <v/>
      </c>
      <c r="E75" s="105"/>
      <c r="F75" s="105"/>
      <c r="G75" s="105"/>
      <c r="H75" s="105"/>
      <c r="I75" s="105"/>
      <c r="J75" s="31"/>
      <c r="K75" s="51"/>
      <c r="L75" s="32"/>
      <c r="M75" s="30"/>
      <c r="N75" s="105"/>
      <c r="O75" s="32"/>
      <c r="P75" s="109"/>
      <c r="Q75" s="112"/>
      <c r="R75" s="31"/>
      <c r="S75" s="113"/>
      <c r="T75" s="113"/>
      <c r="U75" s="31"/>
      <c r="V75" s="31"/>
      <c r="W75" s="31"/>
      <c r="X75" s="31"/>
      <c r="Y75" s="114"/>
    </row>
    <row r="76" spans="1:25" ht="18.75" x14ac:dyDescent="0.3">
      <c r="A76" s="10" t="str">
        <f t="shared" si="0"/>
        <v/>
      </c>
      <c r="B76" s="10" t="str">
        <f>+IF(A76=1,IF(YEAR(G76)&gt;Parametre!$M$4,"licence jeune","licence senior"),"")</f>
        <v/>
      </c>
      <c r="C76" s="10" t="str">
        <f t="shared" si="1"/>
        <v/>
      </c>
      <c r="D76" s="10" t="str">
        <f t="shared" si="2"/>
        <v/>
      </c>
      <c r="G76" s="13"/>
      <c r="T76" s="13"/>
    </row>
  </sheetData>
  <sheetProtection selectLockedCells="1" selectUnlockedCells="1"/>
  <autoFilter ref="E16:Y16" xr:uid="{00000000-0009-0000-0000-000004000000}">
    <filterColumn colId="9" showButton="0"/>
    <filterColumn colId="10" showButton="0"/>
    <filterColumn colId="11" showButton="0"/>
  </autoFilter>
  <mergeCells count="7">
    <mergeCell ref="AB16:AD16"/>
    <mergeCell ref="F5:H5"/>
    <mergeCell ref="J5:L5"/>
    <mergeCell ref="J6:L6"/>
    <mergeCell ref="F7:H7"/>
    <mergeCell ref="F10:H10"/>
    <mergeCell ref="N16:Q16"/>
  </mergeCells>
  <conditionalFormatting sqref="D17:D134">
    <cfRule type="containsText" dxfId="78" priority="40" operator="containsText" text="erreur">
      <formula>NOT(ISERROR(SEARCH("erreur",D17)))</formula>
    </cfRule>
  </conditionalFormatting>
  <conditionalFormatting sqref="D17:D76">
    <cfRule type="containsText" dxfId="77" priority="39" operator="containsText" text="erreur">
      <formula>NOT(ISERROR(SEARCH("erreur",D17)))</formula>
    </cfRule>
  </conditionalFormatting>
  <conditionalFormatting sqref="D17:D76">
    <cfRule type="containsText" dxfId="76" priority="38" operator="containsText" text="erreur">
      <formula>NOT(ISERROR(SEARCH("erreur",D17)))</formula>
    </cfRule>
  </conditionalFormatting>
  <conditionalFormatting sqref="E32:E75">
    <cfRule type="containsBlanks" dxfId="75" priority="37">
      <formula>LEN(TRIM(E32))=0</formula>
    </cfRule>
  </conditionalFormatting>
  <conditionalFormatting sqref="F32:F75">
    <cfRule type="containsBlanks" dxfId="74" priority="36">
      <formula>LEN(TRIM(F32))=0</formula>
    </cfRule>
  </conditionalFormatting>
  <conditionalFormatting sqref="G32:G75">
    <cfRule type="containsBlanks" dxfId="73" priority="35">
      <formula>LEN(TRIM(G32))=0</formula>
    </cfRule>
  </conditionalFormatting>
  <conditionalFormatting sqref="H32:H75">
    <cfRule type="containsBlanks" dxfId="72" priority="34">
      <formula>LEN(TRIM(H32))=0</formula>
    </cfRule>
  </conditionalFormatting>
  <conditionalFormatting sqref="I32:I75">
    <cfRule type="containsBlanks" dxfId="71" priority="33">
      <formula>LEN(TRIM(I32))=0</formula>
    </cfRule>
  </conditionalFormatting>
  <conditionalFormatting sqref="N32:N75">
    <cfRule type="containsBlanks" dxfId="70" priority="32">
      <formula>LEN(TRIM(N32))=0</formula>
    </cfRule>
  </conditionalFormatting>
  <conditionalFormatting sqref="P32:P75">
    <cfRule type="containsBlanks" dxfId="69" priority="31">
      <formula>LEN(TRIM(P32))=0</formula>
    </cfRule>
  </conditionalFormatting>
  <conditionalFormatting sqref="Q32:Q75">
    <cfRule type="containsBlanks" dxfId="68" priority="30">
      <formula>LEN(TRIM(Q32))=0</formula>
    </cfRule>
  </conditionalFormatting>
  <conditionalFormatting sqref="Y32:Y75">
    <cfRule type="containsBlanks" dxfId="67" priority="29">
      <formula>LEN(TRIM(Y32))=0</formula>
    </cfRule>
  </conditionalFormatting>
  <conditionalFormatting sqref="L32:L75">
    <cfRule type="containsBlanks" dxfId="66" priority="28">
      <formula>LEN(TRIM(L32))=0</formula>
    </cfRule>
  </conditionalFormatting>
  <conditionalFormatting sqref="D17:D76">
    <cfRule type="containsText" dxfId="65" priority="27" operator="containsText" text="erreur">
      <formula>NOT(ISERROR(SEARCH("erreur",D17)))</formula>
    </cfRule>
  </conditionalFormatting>
  <conditionalFormatting sqref="D17:D76">
    <cfRule type="containsText" dxfId="64" priority="26" operator="containsText" text="erreur">
      <formula>NOT(ISERROR(SEARCH("erreur",D17)))</formula>
    </cfRule>
  </conditionalFormatting>
  <conditionalFormatting sqref="E17:E31">
    <cfRule type="containsBlanks" dxfId="63" priority="13">
      <formula>LEN(TRIM(E17))=0</formula>
    </cfRule>
  </conditionalFormatting>
  <conditionalFormatting sqref="F17:F31">
    <cfRule type="containsBlanks" dxfId="62" priority="12">
      <formula>LEN(TRIM(F17))=0</formula>
    </cfRule>
  </conditionalFormatting>
  <conditionalFormatting sqref="G17:G31">
    <cfRule type="containsBlanks" dxfId="61" priority="11">
      <formula>LEN(TRIM(G17))=0</formula>
    </cfRule>
  </conditionalFormatting>
  <conditionalFormatting sqref="H17:H31">
    <cfRule type="containsBlanks" dxfId="60" priority="10">
      <formula>LEN(TRIM(H17))=0</formula>
    </cfRule>
  </conditionalFormatting>
  <conditionalFormatting sqref="I17:I31">
    <cfRule type="containsBlanks" dxfId="59" priority="9">
      <formula>LEN(TRIM(I17))=0</formula>
    </cfRule>
  </conditionalFormatting>
  <conditionalFormatting sqref="N17:N31">
    <cfRule type="containsBlanks" dxfId="58" priority="8">
      <formula>LEN(TRIM(N17))=0</formula>
    </cfRule>
  </conditionalFormatting>
  <conditionalFormatting sqref="P17:P31">
    <cfRule type="containsBlanks" dxfId="57" priority="7">
      <formula>LEN(TRIM(P17))=0</formula>
    </cfRule>
  </conditionalFormatting>
  <conditionalFormatting sqref="Q17:Q31">
    <cfRule type="containsBlanks" dxfId="56" priority="6">
      <formula>LEN(TRIM(Q17))=0</formula>
    </cfRule>
  </conditionalFormatting>
  <conditionalFormatting sqref="Y17:Y31">
    <cfRule type="containsBlanks" dxfId="55" priority="5">
      <formula>LEN(TRIM(Y17))=0</formula>
    </cfRule>
  </conditionalFormatting>
  <conditionalFormatting sqref="L17:L31">
    <cfRule type="containsBlanks" dxfId="54" priority="4">
      <formula>LEN(TRIM(L17))=0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74" firstPageNumber="0" fitToHeight="0" orientation="landscape" horizontalDpi="300" verticalDpi="300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39997558519241921"/>
    <pageSetUpPr fitToPage="1"/>
  </sheetPr>
  <dimension ref="A1:AD76"/>
  <sheetViews>
    <sheetView topLeftCell="E1" zoomScale="70" zoomScaleNormal="70" workbookViewId="0">
      <selection activeCell="F22" sqref="F22"/>
    </sheetView>
  </sheetViews>
  <sheetFormatPr baseColWidth="10" defaultColWidth="14.5703125" defaultRowHeight="15" outlineLevelCol="1" x14ac:dyDescent="0.25"/>
  <cols>
    <col min="1" max="1" width="14.5703125" style="7" hidden="1" customWidth="1" outlineLevel="1"/>
    <col min="2" max="2" width="19.7109375" style="7" hidden="1" customWidth="1" outlineLevel="1"/>
    <col min="3" max="3" width="21.28515625" style="7" hidden="1" customWidth="1" outlineLevel="1"/>
    <col min="4" max="4" width="20" style="7" hidden="1" customWidth="1" outlineLevel="1"/>
    <col min="5" max="5" width="24.140625" style="8" customWidth="1" collapsed="1"/>
    <col min="6" max="6" width="26.28515625" style="6" customWidth="1"/>
    <col min="7" max="7" width="14.5703125" style="6" customWidth="1"/>
    <col min="8" max="8" width="9.5703125" style="6" customWidth="1"/>
    <col min="9" max="9" width="8.140625" style="6" customWidth="1"/>
    <col min="10" max="10" width="0.140625" style="6" customWidth="1"/>
    <col min="11" max="11" width="6.28515625" style="6" customWidth="1"/>
    <col min="12" max="13" width="14.5703125" style="6" customWidth="1"/>
    <col min="14" max="14" width="33.7109375" style="34" customWidth="1"/>
    <col min="15" max="15" width="0.140625" style="6" customWidth="1"/>
    <col min="16" max="16" width="14.5703125" style="34" customWidth="1"/>
    <col min="17" max="17" width="25.5703125" style="6" bestFit="1" customWidth="1"/>
    <col min="18" max="18" width="0.140625" style="6" customWidth="1"/>
    <col min="19" max="19" width="14.5703125" style="6" hidden="1" customWidth="1"/>
    <col min="20" max="20" width="14.5703125" style="6" customWidth="1"/>
    <col min="21" max="21" width="6.28515625" style="6" hidden="1" customWidth="1"/>
    <col min="22" max="24" width="0.140625" style="6" customWidth="1"/>
    <col min="25" max="25" width="14.5703125" style="6" customWidth="1"/>
    <col min="26" max="260" width="14.5703125" style="7"/>
    <col min="261" max="281" width="14.5703125" style="7" customWidth="1"/>
    <col min="282" max="516" width="14.5703125" style="7"/>
    <col min="517" max="537" width="14.5703125" style="7" customWidth="1"/>
    <col min="538" max="772" width="14.5703125" style="7"/>
    <col min="773" max="793" width="14.5703125" style="7" customWidth="1"/>
    <col min="794" max="1028" width="14.5703125" style="7"/>
    <col min="1029" max="1049" width="14.5703125" style="7" customWidth="1"/>
    <col min="1050" max="1284" width="14.5703125" style="7"/>
    <col min="1285" max="1305" width="14.5703125" style="7" customWidth="1"/>
    <col min="1306" max="1540" width="14.5703125" style="7"/>
    <col min="1541" max="1561" width="14.5703125" style="7" customWidth="1"/>
    <col min="1562" max="1796" width="14.5703125" style="7"/>
    <col min="1797" max="1817" width="14.5703125" style="7" customWidth="1"/>
    <col min="1818" max="2052" width="14.5703125" style="7"/>
    <col min="2053" max="2073" width="14.5703125" style="7" customWidth="1"/>
    <col min="2074" max="2308" width="14.5703125" style="7"/>
    <col min="2309" max="2329" width="14.5703125" style="7" customWidth="1"/>
    <col min="2330" max="2564" width="14.5703125" style="7"/>
    <col min="2565" max="2585" width="14.5703125" style="7" customWidth="1"/>
    <col min="2586" max="2820" width="14.5703125" style="7"/>
    <col min="2821" max="2841" width="14.5703125" style="7" customWidth="1"/>
    <col min="2842" max="3076" width="14.5703125" style="7"/>
    <col min="3077" max="3097" width="14.5703125" style="7" customWidth="1"/>
    <col min="3098" max="3332" width="14.5703125" style="7"/>
    <col min="3333" max="3353" width="14.5703125" style="7" customWidth="1"/>
    <col min="3354" max="3588" width="14.5703125" style="7"/>
    <col min="3589" max="3609" width="14.5703125" style="7" customWidth="1"/>
    <col min="3610" max="3844" width="14.5703125" style="7"/>
    <col min="3845" max="3865" width="14.5703125" style="7" customWidth="1"/>
    <col min="3866" max="4100" width="14.5703125" style="7"/>
    <col min="4101" max="4121" width="14.5703125" style="7" customWidth="1"/>
    <col min="4122" max="4356" width="14.5703125" style="7"/>
    <col min="4357" max="4377" width="14.5703125" style="7" customWidth="1"/>
    <col min="4378" max="4612" width="14.5703125" style="7"/>
    <col min="4613" max="4633" width="14.5703125" style="7" customWidth="1"/>
    <col min="4634" max="4868" width="14.5703125" style="7"/>
    <col min="4869" max="4889" width="14.5703125" style="7" customWidth="1"/>
    <col min="4890" max="5124" width="14.5703125" style="7"/>
    <col min="5125" max="5145" width="14.5703125" style="7" customWidth="1"/>
    <col min="5146" max="5380" width="14.5703125" style="7"/>
    <col min="5381" max="5401" width="14.5703125" style="7" customWidth="1"/>
    <col min="5402" max="5636" width="14.5703125" style="7"/>
    <col min="5637" max="5657" width="14.5703125" style="7" customWidth="1"/>
    <col min="5658" max="5892" width="14.5703125" style="7"/>
    <col min="5893" max="5913" width="14.5703125" style="7" customWidth="1"/>
    <col min="5914" max="6148" width="14.5703125" style="7"/>
    <col min="6149" max="6169" width="14.5703125" style="7" customWidth="1"/>
    <col min="6170" max="6404" width="14.5703125" style="7"/>
    <col min="6405" max="6425" width="14.5703125" style="7" customWidth="1"/>
    <col min="6426" max="6660" width="14.5703125" style="7"/>
    <col min="6661" max="6681" width="14.5703125" style="7" customWidth="1"/>
    <col min="6682" max="6916" width="14.5703125" style="7"/>
    <col min="6917" max="6937" width="14.5703125" style="7" customWidth="1"/>
    <col min="6938" max="7172" width="14.5703125" style="7"/>
    <col min="7173" max="7193" width="14.5703125" style="7" customWidth="1"/>
    <col min="7194" max="7428" width="14.5703125" style="7"/>
    <col min="7429" max="7449" width="14.5703125" style="7" customWidth="1"/>
    <col min="7450" max="7684" width="14.5703125" style="7"/>
    <col min="7685" max="7705" width="14.5703125" style="7" customWidth="1"/>
    <col min="7706" max="7940" width="14.5703125" style="7"/>
    <col min="7941" max="7961" width="14.5703125" style="7" customWidth="1"/>
    <col min="7962" max="8196" width="14.5703125" style="7"/>
    <col min="8197" max="8217" width="14.5703125" style="7" customWidth="1"/>
    <col min="8218" max="8452" width="14.5703125" style="7"/>
    <col min="8453" max="8473" width="14.5703125" style="7" customWidth="1"/>
    <col min="8474" max="8708" width="14.5703125" style="7"/>
    <col min="8709" max="8729" width="14.5703125" style="7" customWidth="1"/>
    <col min="8730" max="8964" width="14.5703125" style="7"/>
    <col min="8965" max="8985" width="14.5703125" style="7" customWidth="1"/>
    <col min="8986" max="9220" width="14.5703125" style="7"/>
    <col min="9221" max="9241" width="14.5703125" style="7" customWidth="1"/>
    <col min="9242" max="9476" width="14.5703125" style="7"/>
    <col min="9477" max="9497" width="14.5703125" style="7" customWidth="1"/>
    <col min="9498" max="9732" width="14.5703125" style="7"/>
    <col min="9733" max="9753" width="14.5703125" style="7" customWidth="1"/>
    <col min="9754" max="9988" width="14.5703125" style="7"/>
    <col min="9989" max="10009" width="14.5703125" style="7" customWidth="1"/>
    <col min="10010" max="10244" width="14.5703125" style="7"/>
    <col min="10245" max="10265" width="14.5703125" style="7" customWidth="1"/>
    <col min="10266" max="10500" width="14.5703125" style="7"/>
    <col min="10501" max="10521" width="14.5703125" style="7" customWidth="1"/>
    <col min="10522" max="10756" width="14.5703125" style="7"/>
    <col min="10757" max="10777" width="14.5703125" style="7" customWidth="1"/>
    <col min="10778" max="11012" width="14.5703125" style="7"/>
    <col min="11013" max="11033" width="14.5703125" style="7" customWidth="1"/>
    <col min="11034" max="11268" width="14.5703125" style="7"/>
    <col min="11269" max="11289" width="14.5703125" style="7" customWidth="1"/>
    <col min="11290" max="11524" width="14.5703125" style="7"/>
    <col min="11525" max="11545" width="14.5703125" style="7" customWidth="1"/>
    <col min="11546" max="11780" width="14.5703125" style="7"/>
    <col min="11781" max="11801" width="14.5703125" style="7" customWidth="1"/>
    <col min="11802" max="12036" width="14.5703125" style="7"/>
    <col min="12037" max="12057" width="14.5703125" style="7" customWidth="1"/>
    <col min="12058" max="12292" width="14.5703125" style="7"/>
    <col min="12293" max="12313" width="14.5703125" style="7" customWidth="1"/>
    <col min="12314" max="12548" width="14.5703125" style="7"/>
    <col min="12549" max="12569" width="14.5703125" style="7" customWidth="1"/>
    <col min="12570" max="12804" width="14.5703125" style="7"/>
    <col min="12805" max="12825" width="14.5703125" style="7" customWidth="1"/>
    <col min="12826" max="13060" width="14.5703125" style="7"/>
    <col min="13061" max="13081" width="14.5703125" style="7" customWidth="1"/>
    <col min="13082" max="13316" width="14.5703125" style="7"/>
    <col min="13317" max="13337" width="14.5703125" style="7" customWidth="1"/>
    <col min="13338" max="13572" width="14.5703125" style="7"/>
    <col min="13573" max="13593" width="14.5703125" style="7" customWidth="1"/>
    <col min="13594" max="13828" width="14.5703125" style="7"/>
    <col min="13829" max="13849" width="14.5703125" style="7" customWidth="1"/>
    <col min="13850" max="14084" width="14.5703125" style="7"/>
    <col min="14085" max="14105" width="14.5703125" style="7" customWidth="1"/>
    <col min="14106" max="14340" width="14.5703125" style="7"/>
    <col min="14341" max="14361" width="14.5703125" style="7" customWidth="1"/>
    <col min="14362" max="14596" width="14.5703125" style="7"/>
    <col min="14597" max="14617" width="14.5703125" style="7" customWidth="1"/>
    <col min="14618" max="14852" width="14.5703125" style="7"/>
    <col min="14853" max="14873" width="14.5703125" style="7" customWidth="1"/>
    <col min="14874" max="15108" width="14.5703125" style="7"/>
    <col min="15109" max="15129" width="14.5703125" style="7" customWidth="1"/>
    <col min="15130" max="15364" width="14.5703125" style="7"/>
    <col min="15365" max="15385" width="14.5703125" style="7" customWidth="1"/>
    <col min="15386" max="15620" width="14.5703125" style="7"/>
    <col min="15621" max="15641" width="14.5703125" style="7" customWidth="1"/>
    <col min="15642" max="15876" width="14.5703125" style="7"/>
    <col min="15877" max="15897" width="14.5703125" style="7" customWidth="1"/>
    <col min="15898" max="16132" width="14.5703125" style="7"/>
    <col min="16133" max="16153" width="14.5703125" style="7" customWidth="1"/>
    <col min="16154" max="16384" width="14.5703125" style="7"/>
  </cols>
  <sheetData>
    <row r="1" spans="1:30" x14ac:dyDescent="0.25">
      <c r="A1" s="8"/>
      <c r="B1" s="6"/>
      <c r="C1" s="6"/>
      <c r="D1" s="6"/>
      <c r="E1" s="6"/>
      <c r="J1" s="34"/>
    </row>
    <row r="2" spans="1:30" x14ac:dyDescent="0.25">
      <c r="A2" s="8"/>
      <c r="B2" s="6"/>
      <c r="C2" s="6"/>
      <c r="D2" s="6"/>
      <c r="E2" s="121" t="s">
        <v>215</v>
      </c>
      <c r="G2" s="122"/>
      <c r="J2" s="34"/>
    </row>
    <row r="3" spans="1:30" x14ac:dyDescent="0.25">
      <c r="A3" s="8"/>
      <c r="B3" s="6"/>
      <c r="C3" s="6"/>
      <c r="D3" s="6"/>
      <c r="E3" s="6"/>
      <c r="J3" s="34"/>
    </row>
    <row r="4" spans="1:30" ht="15.75" thickBot="1" x14ac:dyDescent="0.3">
      <c r="D4" s="6"/>
    </row>
    <row r="5" spans="1:30" ht="21.75" thickBot="1" x14ac:dyDescent="0.35">
      <c r="D5" s="6"/>
      <c r="E5" s="3" t="s">
        <v>0</v>
      </c>
      <c r="F5" s="261">
        <f>'DONNEES CLUB'!$B$5</f>
        <v>0</v>
      </c>
      <c r="G5" s="262"/>
      <c r="H5" s="263"/>
      <c r="I5" s="4" t="s">
        <v>7</v>
      </c>
      <c r="J5" s="265" t="e">
        <f>+VLOOKUP($F$5,Parametre!A:G,7,FALSE)</f>
        <v>#N/A</v>
      </c>
      <c r="K5" s="265"/>
      <c r="L5" s="265"/>
      <c r="M5" s="5"/>
      <c r="N5" s="33" t="s">
        <v>168</v>
      </c>
      <c r="O5" s="14"/>
      <c r="P5" s="33" t="e">
        <f>VLOOKUP(F5,Parametre!A:G,2,FALSE)</f>
        <v>#N/A</v>
      </c>
      <c r="Q5" s="14"/>
      <c r="R5" s="14"/>
      <c r="S5" s="14"/>
      <c r="T5" s="14"/>
      <c r="U5" s="14"/>
      <c r="V5" s="14"/>
      <c r="W5" s="14"/>
      <c r="X5" s="14"/>
      <c r="Y5" s="14"/>
    </row>
    <row r="6" spans="1:30" ht="19.5" thickBot="1" x14ac:dyDescent="0.35">
      <c r="J6" s="260"/>
      <c r="K6" s="260"/>
      <c r="L6" s="260"/>
      <c r="M6" s="9"/>
      <c r="N6" s="33" t="s">
        <v>172</v>
      </c>
      <c r="O6" s="14"/>
      <c r="P6" s="33" t="e">
        <f>+IF('DONNEES CLUB'!$B$10="",'DONNEES CLUB'!B17,'DONNEES CLUB'!B10)</f>
        <v>#N/A</v>
      </c>
      <c r="Q6" s="14"/>
      <c r="R6" s="14"/>
      <c r="S6" s="14"/>
      <c r="T6" s="14"/>
      <c r="U6" s="14"/>
      <c r="V6" s="14"/>
      <c r="W6" s="14"/>
      <c r="X6" s="14"/>
      <c r="Y6" s="14"/>
    </row>
    <row r="7" spans="1:30" ht="19.5" thickBot="1" x14ac:dyDescent="0.35">
      <c r="E7" s="3" t="s">
        <v>1</v>
      </c>
      <c r="F7" s="266">
        <f ca="1">IF('DONNEES CLUB'!B7="","merci de saisir une date dans onglet de club",'DONNEES CLUB'!B7)</f>
        <v>44866</v>
      </c>
      <c r="G7" s="266"/>
      <c r="H7" s="266"/>
      <c r="J7" s="9"/>
      <c r="K7" s="9"/>
      <c r="L7" s="9"/>
      <c r="M7" s="9"/>
      <c r="N7" s="33" t="s">
        <v>173</v>
      </c>
      <c r="O7" s="14"/>
      <c r="P7" s="33" t="e">
        <f>+IF('DONNEES CLUB'!$B$10="",'DONNEES CLUB'!B18,'DONNEES CLUB'!B11)</f>
        <v>#N/A</v>
      </c>
      <c r="Q7" s="14"/>
      <c r="R7" s="14"/>
      <c r="S7" s="14"/>
      <c r="T7" s="14"/>
      <c r="U7" s="14"/>
      <c r="V7" s="14"/>
      <c r="W7" s="14"/>
      <c r="X7" s="14"/>
      <c r="Y7" s="14"/>
    </row>
    <row r="8" spans="1:30" ht="18.75" x14ac:dyDescent="0.3">
      <c r="E8" s="3"/>
      <c r="J8" s="9"/>
      <c r="K8" s="9"/>
      <c r="L8" s="9"/>
      <c r="M8" s="9"/>
      <c r="N8" s="33"/>
      <c r="O8" s="14"/>
      <c r="P8" s="33" t="e">
        <f>+IF('DONNEES CLUB'!$B$10="",'DONNEES CLUB'!B19,'DONNEES CLUB'!B12)</f>
        <v>#N/A</v>
      </c>
      <c r="Q8" s="14" t="e">
        <f>+IF('DONNEES CLUB'!$B$10="",'DONNEES CLUB'!B20,'DONNEES CLUB'!B13)</f>
        <v>#N/A</v>
      </c>
      <c r="R8" s="14"/>
      <c r="S8" s="14"/>
      <c r="T8" s="14"/>
      <c r="U8" s="14"/>
      <c r="V8" s="14"/>
      <c r="W8" s="14"/>
      <c r="X8" s="14"/>
      <c r="Y8" s="14"/>
    </row>
    <row r="9" spans="1:30" ht="19.5" thickBot="1" x14ac:dyDescent="0.35">
      <c r="E9" s="3"/>
      <c r="J9" s="9"/>
      <c r="K9" s="9"/>
      <c r="L9" s="9"/>
      <c r="M9" s="9"/>
    </row>
    <row r="10" spans="1:30" ht="24" thickBot="1" x14ac:dyDescent="0.4">
      <c r="E10" s="41" t="s">
        <v>185</v>
      </c>
      <c r="F10" s="269" t="s">
        <v>219</v>
      </c>
      <c r="G10" s="269"/>
      <c r="H10" s="269"/>
      <c r="J10" s="9"/>
      <c r="K10" s="9"/>
      <c r="L10" s="9"/>
      <c r="M10" s="9"/>
    </row>
    <row r="11" spans="1:30" ht="18.75" x14ac:dyDescent="0.3">
      <c r="E11" s="3"/>
      <c r="J11" s="9"/>
      <c r="K11" s="9"/>
      <c r="L11" s="9"/>
      <c r="M11" s="9"/>
    </row>
    <row r="12" spans="1:30" ht="30.75" customHeight="1" x14ac:dyDescent="0.35">
      <c r="E12" s="52"/>
      <c r="F12" s="52" t="s">
        <v>214</v>
      </c>
      <c r="J12" s="9"/>
      <c r="K12" s="9"/>
      <c r="L12" s="9"/>
      <c r="M12" s="9"/>
    </row>
    <row r="13" spans="1:30" ht="18.75" x14ac:dyDescent="0.3">
      <c r="E13" s="3"/>
      <c r="J13" s="9"/>
      <c r="K13" s="9"/>
      <c r="L13" s="9"/>
      <c r="M13" s="9"/>
    </row>
    <row r="14" spans="1:30" ht="32.25" customHeight="1" x14ac:dyDescent="0.3">
      <c r="E14" s="3"/>
      <c r="J14" s="9"/>
      <c r="K14" s="9"/>
      <c r="L14" s="9"/>
      <c r="M14" s="9"/>
    </row>
    <row r="15" spans="1:30" ht="19.5" thickBot="1" x14ac:dyDescent="0.35">
      <c r="E15" s="3"/>
      <c r="J15" s="9"/>
      <c r="K15" s="9"/>
      <c r="L15" s="9"/>
      <c r="M15" s="9"/>
    </row>
    <row r="16" spans="1:30" ht="31.5" customHeight="1" x14ac:dyDescent="0.3">
      <c r="A16" s="173" t="s">
        <v>277</v>
      </c>
      <c r="B16" s="174" t="s">
        <v>166</v>
      </c>
      <c r="C16" s="174" t="s">
        <v>279</v>
      </c>
      <c r="D16" s="175" t="s">
        <v>278</v>
      </c>
      <c r="E16" s="119" t="s">
        <v>189</v>
      </c>
      <c r="F16" s="107" t="s">
        <v>190</v>
      </c>
      <c r="G16" s="19" t="s">
        <v>3</v>
      </c>
      <c r="H16" s="19" t="s">
        <v>162</v>
      </c>
      <c r="I16" s="19" t="s">
        <v>5</v>
      </c>
      <c r="J16" s="20" t="s">
        <v>163</v>
      </c>
      <c r="K16" s="21" t="s">
        <v>164</v>
      </c>
      <c r="L16" s="19" t="s">
        <v>2</v>
      </c>
      <c r="M16" s="19" t="s">
        <v>169</v>
      </c>
      <c r="N16" s="259" t="s">
        <v>4</v>
      </c>
      <c r="O16" s="259"/>
      <c r="P16" s="259"/>
      <c r="Q16" s="259"/>
      <c r="R16" s="22"/>
      <c r="S16" s="23" t="s">
        <v>170</v>
      </c>
      <c r="T16" s="24" t="s">
        <v>171</v>
      </c>
      <c r="U16" s="23" t="s">
        <v>165</v>
      </c>
      <c r="V16" s="23" t="s">
        <v>166</v>
      </c>
      <c r="W16" s="42" t="s">
        <v>6</v>
      </c>
      <c r="X16" s="23" t="s">
        <v>167</v>
      </c>
      <c r="Y16" s="195" t="s">
        <v>349</v>
      </c>
      <c r="AB16" s="260"/>
      <c r="AC16" s="260"/>
      <c r="AD16" s="260"/>
    </row>
    <row r="17" spans="1:29" s="10" customFormat="1" ht="30" customHeight="1" x14ac:dyDescent="0.3">
      <c r="A17" s="10" t="str">
        <f>+IF(E17&lt;&gt;"",1,"")</f>
        <v/>
      </c>
      <c r="B17" s="10" t="str">
        <f>+IF(A17=1,IF(YEAR(G17)&gt;Parametre!$M$4,"licence jeune","licence senior"),"")</f>
        <v/>
      </c>
      <c r="C17" s="10" t="str">
        <f>+IF(A17=1,IF(OR(K17&lt;&gt;29,M17&lt;&gt;$J$5),$F$10,"renouvellement"),"")</f>
        <v/>
      </c>
      <c r="D17" s="10" t="str">
        <f>+IF(OR(C17=$F$10,C17=""),"","erreur")</f>
        <v/>
      </c>
      <c r="E17" s="223"/>
      <c r="F17" s="202"/>
      <c r="G17" s="203"/>
      <c r="H17" s="203"/>
      <c r="I17" s="204"/>
      <c r="J17" s="205"/>
      <c r="K17" s="206"/>
      <c r="L17" s="206"/>
      <c r="M17" s="206"/>
      <c r="N17" s="207"/>
      <c r="O17" s="202"/>
      <c r="P17" s="208"/>
      <c r="Q17" s="204"/>
      <c r="R17" s="205"/>
      <c r="S17" s="203"/>
      <c r="T17" s="203"/>
      <c r="U17" s="204"/>
      <c r="V17" s="205"/>
      <c r="W17" s="205"/>
      <c r="X17" s="205"/>
      <c r="Y17" s="220"/>
    </row>
    <row r="18" spans="1:29" s="10" customFormat="1" ht="30" customHeight="1" x14ac:dyDescent="0.3">
      <c r="A18" s="10" t="str">
        <f t="shared" ref="A18:A76" si="0">+IF(E18&lt;&gt;"",1,"")</f>
        <v/>
      </c>
      <c r="B18" s="10" t="str">
        <f>+IF(A18=1,IF(YEAR(G18)&gt;Parametre!$M$4,"licence jeune","licence senior"),"")</f>
        <v/>
      </c>
      <c r="C18" s="10" t="str">
        <f t="shared" ref="C18:C76" si="1">+IF(A18=1,IF(OR(K18&lt;&gt;29,M18&lt;&gt;$J$5),$F$10,"renouvellement"),"")</f>
        <v/>
      </c>
      <c r="D18" s="10" t="str">
        <f t="shared" ref="D18:D76" si="2">+IF(OR(C18=$F$10,C18=""),"","erreur")</f>
        <v/>
      </c>
      <c r="E18" s="223"/>
      <c r="F18" s="202"/>
      <c r="G18" s="203"/>
      <c r="H18" s="203"/>
      <c r="I18" s="204"/>
      <c r="J18" s="205"/>
      <c r="K18" s="206"/>
      <c r="L18" s="206"/>
      <c r="M18" s="206"/>
      <c r="N18" s="207"/>
      <c r="O18" s="202"/>
      <c r="P18" s="208"/>
      <c r="Q18" s="204"/>
      <c r="R18" s="205"/>
      <c r="S18" s="203"/>
      <c r="T18" s="203"/>
      <c r="U18" s="204"/>
      <c r="V18" s="205"/>
      <c r="W18" s="205"/>
      <c r="X18" s="205"/>
      <c r="Y18" s="220"/>
    </row>
    <row r="19" spans="1:29" s="10" customFormat="1" ht="30" customHeight="1" x14ac:dyDescent="0.3">
      <c r="A19" s="10" t="str">
        <f t="shared" si="0"/>
        <v/>
      </c>
      <c r="B19" s="10" t="str">
        <f>+IF(A19=1,IF(YEAR(G19)&gt;Parametre!$M$4,"licence jeune","licence senior"),"")</f>
        <v/>
      </c>
      <c r="C19" s="10" t="str">
        <f t="shared" si="1"/>
        <v/>
      </c>
      <c r="D19" s="10" t="str">
        <f t="shared" si="2"/>
        <v/>
      </c>
      <c r="E19" s="223"/>
      <c r="F19" s="202"/>
      <c r="G19" s="203"/>
      <c r="H19" s="203"/>
      <c r="I19" s="204"/>
      <c r="J19" s="205"/>
      <c r="K19" s="206"/>
      <c r="L19" s="206"/>
      <c r="M19" s="206"/>
      <c r="N19" s="207"/>
      <c r="O19" s="202"/>
      <c r="P19" s="208"/>
      <c r="Q19" s="204"/>
      <c r="R19" s="205"/>
      <c r="S19" s="203"/>
      <c r="T19" s="203"/>
      <c r="U19" s="204"/>
      <c r="V19" s="205"/>
      <c r="W19" s="205"/>
      <c r="X19" s="205"/>
      <c r="Y19" s="220"/>
      <c r="Z19" s="11"/>
      <c r="AA19" s="11"/>
      <c r="AC19" s="12"/>
    </row>
    <row r="20" spans="1:29" s="10" customFormat="1" ht="30" customHeight="1" x14ac:dyDescent="0.3">
      <c r="A20" s="10" t="str">
        <f t="shared" si="0"/>
        <v/>
      </c>
      <c r="B20" s="10" t="str">
        <f>+IF(A20=1,IF(YEAR(G20)&gt;Parametre!$M$4,"licence jeune","licence senior"),"")</f>
        <v/>
      </c>
      <c r="C20" s="10" t="str">
        <f t="shared" si="1"/>
        <v/>
      </c>
      <c r="D20" s="10" t="str">
        <f t="shared" si="2"/>
        <v/>
      </c>
      <c r="E20" s="223"/>
      <c r="F20" s="202"/>
      <c r="G20" s="203"/>
      <c r="H20" s="203"/>
      <c r="I20" s="204"/>
      <c r="J20" s="205"/>
      <c r="K20" s="206"/>
      <c r="L20" s="206"/>
      <c r="M20" s="206"/>
      <c r="N20" s="207"/>
      <c r="O20" s="202"/>
      <c r="P20" s="208"/>
      <c r="Q20" s="204"/>
      <c r="R20" s="205"/>
      <c r="S20" s="203"/>
      <c r="T20" s="203"/>
      <c r="U20" s="204"/>
      <c r="V20" s="205"/>
      <c r="W20" s="205"/>
      <c r="X20" s="205"/>
      <c r="Y20" s="220"/>
    </row>
    <row r="21" spans="1:29" s="10" customFormat="1" ht="30" customHeight="1" x14ac:dyDescent="0.3">
      <c r="A21" s="10" t="str">
        <f t="shared" si="0"/>
        <v/>
      </c>
      <c r="B21" s="10" t="str">
        <f>+IF(A21=1,IF(YEAR(G21)&gt;Parametre!$M$4,"licence jeune","licence senior"),"")</f>
        <v/>
      </c>
      <c r="C21" s="10" t="str">
        <f t="shared" si="1"/>
        <v/>
      </c>
      <c r="D21" s="10" t="str">
        <f t="shared" si="2"/>
        <v/>
      </c>
      <c r="E21" s="223"/>
      <c r="F21" s="202"/>
      <c r="G21" s="203"/>
      <c r="H21" s="203"/>
      <c r="I21" s="204"/>
      <c r="J21" s="205"/>
      <c r="K21" s="206"/>
      <c r="L21" s="206"/>
      <c r="M21" s="206"/>
      <c r="N21" s="207"/>
      <c r="O21" s="202"/>
      <c r="P21" s="208"/>
      <c r="Q21" s="204"/>
      <c r="R21" s="205"/>
      <c r="S21" s="203"/>
      <c r="T21" s="203"/>
      <c r="U21" s="204"/>
      <c r="V21" s="205"/>
      <c r="W21" s="205"/>
      <c r="X21" s="205"/>
      <c r="Y21" s="220"/>
    </row>
    <row r="22" spans="1:29" s="10" customFormat="1" ht="30" customHeight="1" x14ac:dyDescent="0.3">
      <c r="A22" s="10" t="str">
        <f t="shared" si="0"/>
        <v/>
      </c>
      <c r="B22" s="10" t="str">
        <f>+IF(A22=1,IF(YEAR(G22)&gt;Parametre!$M$4,"licence jeune","licence senior"),"")</f>
        <v/>
      </c>
      <c r="C22" s="10" t="str">
        <f t="shared" si="1"/>
        <v/>
      </c>
      <c r="D22" s="10" t="str">
        <f t="shared" si="2"/>
        <v/>
      </c>
      <c r="E22" s="223"/>
      <c r="F22" s="202"/>
      <c r="G22" s="203"/>
      <c r="H22" s="203"/>
      <c r="I22" s="204"/>
      <c r="J22" s="205"/>
      <c r="K22" s="206"/>
      <c r="L22" s="206"/>
      <c r="M22" s="206"/>
      <c r="N22" s="207"/>
      <c r="O22" s="202"/>
      <c r="P22" s="208"/>
      <c r="Q22" s="204"/>
      <c r="R22" s="205"/>
      <c r="S22" s="203"/>
      <c r="T22" s="203"/>
      <c r="U22" s="204"/>
      <c r="V22" s="205"/>
      <c r="W22" s="205"/>
      <c r="X22" s="205"/>
      <c r="Y22" s="220"/>
    </row>
    <row r="23" spans="1:29" s="10" customFormat="1" ht="30" customHeight="1" x14ac:dyDescent="0.3">
      <c r="A23" s="10" t="str">
        <f t="shared" si="0"/>
        <v/>
      </c>
      <c r="B23" s="10" t="str">
        <f>+IF(A23=1,IF(YEAR(G23)&gt;Parametre!$M$4,"licence jeune","licence senior"),"")</f>
        <v/>
      </c>
      <c r="C23" s="10" t="str">
        <f t="shared" si="1"/>
        <v/>
      </c>
      <c r="D23" s="10" t="str">
        <f t="shared" si="2"/>
        <v/>
      </c>
      <c r="E23" s="223"/>
      <c r="F23" s="202"/>
      <c r="G23" s="203"/>
      <c r="H23" s="203"/>
      <c r="I23" s="204"/>
      <c r="J23" s="205"/>
      <c r="K23" s="206"/>
      <c r="L23" s="206"/>
      <c r="M23" s="206"/>
      <c r="N23" s="207"/>
      <c r="O23" s="202"/>
      <c r="P23" s="208"/>
      <c r="Q23" s="204"/>
      <c r="R23" s="205"/>
      <c r="S23" s="203"/>
      <c r="T23" s="203"/>
      <c r="U23" s="204"/>
      <c r="V23" s="205"/>
      <c r="W23" s="205"/>
      <c r="X23" s="205"/>
      <c r="Y23" s="220"/>
    </row>
    <row r="24" spans="1:29" s="10" customFormat="1" ht="30" customHeight="1" x14ac:dyDescent="0.3">
      <c r="A24" s="10" t="str">
        <f t="shared" si="0"/>
        <v/>
      </c>
      <c r="B24" s="10" t="str">
        <f>+IF(A24=1,IF(YEAR(G24)&gt;Parametre!$M$4,"licence jeune","licence senior"),"")</f>
        <v/>
      </c>
      <c r="C24" s="10" t="str">
        <f t="shared" si="1"/>
        <v/>
      </c>
      <c r="D24" s="10" t="str">
        <f t="shared" si="2"/>
        <v/>
      </c>
      <c r="E24" s="223"/>
      <c r="F24" s="202"/>
      <c r="G24" s="203"/>
      <c r="H24" s="203"/>
      <c r="I24" s="204"/>
      <c r="J24" s="205"/>
      <c r="K24" s="206"/>
      <c r="L24" s="206"/>
      <c r="M24" s="206"/>
      <c r="N24" s="207"/>
      <c r="O24" s="202"/>
      <c r="P24" s="208"/>
      <c r="Q24" s="204"/>
      <c r="R24" s="205"/>
      <c r="S24" s="203"/>
      <c r="T24" s="203"/>
      <c r="U24" s="204"/>
      <c r="V24" s="205"/>
      <c r="W24" s="205"/>
      <c r="X24" s="205"/>
      <c r="Y24" s="220"/>
    </row>
    <row r="25" spans="1:29" s="10" customFormat="1" ht="30" customHeight="1" x14ac:dyDescent="0.3">
      <c r="A25" s="10" t="str">
        <f t="shared" si="0"/>
        <v/>
      </c>
      <c r="B25" s="10" t="str">
        <f>+IF(A25=1,IF(YEAR(G25)&gt;Parametre!$M$4,"licence jeune","licence senior"),"")</f>
        <v/>
      </c>
      <c r="C25" s="10" t="str">
        <f t="shared" si="1"/>
        <v/>
      </c>
      <c r="D25" s="10" t="str">
        <f t="shared" si="2"/>
        <v/>
      </c>
      <c r="E25" s="223"/>
      <c r="F25" s="202"/>
      <c r="G25" s="203"/>
      <c r="H25" s="203"/>
      <c r="I25" s="204"/>
      <c r="J25" s="205"/>
      <c r="K25" s="206"/>
      <c r="L25" s="206"/>
      <c r="M25" s="206"/>
      <c r="N25" s="207"/>
      <c r="O25" s="202"/>
      <c r="P25" s="208"/>
      <c r="Q25" s="204"/>
      <c r="R25" s="205"/>
      <c r="S25" s="203"/>
      <c r="T25" s="203"/>
      <c r="U25" s="204"/>
      <c r="V25" s="205"/>
      <c r="W25" s="205"/>
      <c r="X25" s="205"/>
      <c r="Y25" s="220"/>
    </row>
    <row r="26" spans="1:29" ht="30" customHeight="1" x14ac:dyDescent="0.3">
      <c r="A26" s="10" t="str">
        <f t="shared" si="0"/>
        <v/>
      </c>
      <c r="B26" s="10" t="str">
        <f>+IF(A26=1,IF(YEAR(G26)&gt;Parametre!$M$4,"licence jeune","licence senior"),"")</f>
        <v/>
      </c>
      <c r="C26" s="10" t="str">
        <f t="shared" si="1"/>
        <v/>
      </c>
      <c r="D26" s="10" t="str">
        <f t="shared" si="2"/>
        <v/>
      </c>
      <c r="E26" s="223"/>
      <c r="F26" s="202"/>
      <c r="G26" s="203"/>
      <c r="H26" s="203"/>
      <c r="I26" s="204"/>
      <c r="J26" s="205"/>
      <c r="K26" s="206"/>
      <c r="L26" s="206"/>
      <c r="M26" s="206"/>
      <c r="N26" s="207"/>
      <c r="O26" s="202"/>
      <c r="P26" s="208"/>
      <c r="Q26" s="204"/>
      <c r="R26" s="205"/>
      <c r="S26" s="203"/>
      <c r="T26" s="203"/>
      <c r="U26" s="204"/>
      <c r="V26" s="205"/>
      <c r="W26" s="205"/>
      <c r="X26" s="205"/>
      <c r="Y26" s="220"/>
    </row>
    <row r="27" spans="1:29" s="10" customFormat="1" ht="30" customHeight="1" x14ac:dyDescent="0.3">
      <c r="A27" s="10" t="str">
        <f t="shared" si="0"/>
        <v/>
      </c>
      <c r="B27" s="10" t="str">
        <f>+IF(A27=1,IF(YEAR(G27)&gt;Parametre!$M$4,"licence jeune","licence senior"),"")</f>
        <v/>
      </c>
      <c r="C27" s="10" t="str">
        <f t="shared" si="1"/>
        <v/>
      </c>
      <c r="D27" s="10" t="str">
        <f t="shared" si="2"/>
        <v/>
      </c>
      <c r="E27" s="223"/>
      <c r="F27" s="202"/>
      <c r="G27" s="203"/>
      <c r="H27" s="203"/>
      <c r="I27" s="204"/>
      <c r="J27" s="205"/>
      <c r="K27" s="206"/>
      <c r="L27" s="206"/>
      <c r="M27" s="206"/>
      <c r="N27" s="207"/>
      <c r="O27" s="202"/>
      <c r="P27" s="208"/>
      <c r="Q27" s="204"/>
      <c r="R27" s="205"/>
      <c r="S27" s="203"/>
      <c r="T27" s="203"/>
      <c r="U27" s="204"/>
      <c r="V27" s="205"/>
      <c r="W27" s="205"/>
      <c r="X27" s="205"/>
      <c r="Y27" s="220"/>
    </row>
    <row r="28" spans="1:29" s="10" customFormat="1" ht="30" customHeight="1" x14ac:dyDescent="0.3">
      <c r="A28" s="10" t="str">
        <f t="shared" si="0"/>
        <v/>
      </c>
      <c r="B28" s="10" t="str">
        <f>+IF(A28=1,IF(YEAR(G28)&gt;Parametre!$M$4,"licence jeune","licence senior"),"")</f>
        <v/>
      </c>
      <c r="C28" s="10" t="str">
        <f t="shared" si="1"/>
        <v/>
      </c>
      <c r="D28" s="10" t="str">
        <f t="shared" si="2"/>
        <v/>
      </c>
      <c r="E28" s="223"/>
      <c r="F28" s="202"/>
      <c r="G28" s="203"/>
      <c r="H28" s="203"/>
      <c r="I28" s="204"/>
      <c r="J28" s="205"/>
      <c r="K28" s="206"/>
      <c r="L28" s="206"/>
      <c r="M28" s="206"/>
      <c r="N28" s="207"/>
      <c r="O28" s="202"/>
      <c r="P28" s="208"/>
      <c r="Q28" s="204"/>
      <c r="R28" s="205"/>
      <c r="S28" s="203"/>
      <c r="T28" s="203"/>
      <c r="U28" s="204"/>
      <c r="V28" s="205"/>
      <c r="W28" s="205"/>
      <c r="X28" s="205"/>
      <c r="Y28" s="220"/>
    </row>
    <row r="29" spans="1:29" s="10" customFormat="1" ht="30" customHeight="1" x14ac:dyDescent="0.3">
      <c r="A29" s="10" t="str">
        <f t="shared" si="0"/>
        <v/>
      </c>
      <c r="B29" s="10" t="str">
        <f>+IF(A29=1,IF(YEAR(G29)&gt;Parametre!$M$4,"licence jeune","licence senior"),"")</f>
        <v/>
      </c>
      <c r="C29" s="10" t="str">
        <f t="shared" si="1"/>
        <v/>
      </c>
      <c r="D29" s="10" t="str">
        <f t="shared" si="2"/>
        <v/>
      </c>
      <c r="E29" s="223"/>
      <c r="F29" s="202"/>
      <c r="G29" s="203"/>
      <c r="H29" s="203"/>
      <c r="I29" s="204"/>
      <c r="J29" s="205"/>
      <c r="K29" s="206"/>
      <c r="L29" s="206"/>
      <c r="M29" s="206"/>
      <c r="N29" s="207"/>
      <c r="O29" s="202"/>
      <c r="P29" s="208"/>
      <c r="Q29" s="204"/>
      <c r="R29" s="205"/>
      <c r="S29" s="203"/>
      <c r="T29" s="203"/>
      <c r="U29" s="204"/>
      <c r="V29" s="205"/>
      <c r="W29" s="205"/>
      <c r="X29" s="205"/>
      <c r="Y29" s="220"/>
    </row>
    <row r="30" spans="1:29" s="10" customFormat="1" ht="30" customHeight="1" x14ac:dyDescent="0.3">
      <c r="A30" s="10" t="str">
        <f t="shared" si="0"/>
        <v/>
      </c>
      <c r="B30" s="10" t="str">
        <f>+IF(A30=1,IF(YEAR(G30)&gt;Parametre!$M$4,"licence jeune","licence senior"),"")</f>
        <v/>
      </c>
      <c r="C30" s="10" t="str">
        <f t="shared" si="1"/>
        <v/>
      </c>
      <c r="D30" s="10" t="str">
        <f t="shared" si="2"/>
        <v/>
      </c>
      <c r="E30" s="223"/>
      <c r="F30" s="202"/>
      <c r="G30" s="203"/>
      <c r="H30" s="203"/>
      <c r="I30" s="204"/>
      <c r="J30" s="205"/>
      <c r="K30" s="206"/>
      <c r="L30" s="206"/>
      <c r="M30" s="206"/>
      <c r="N30" s="207"/>
      <c r="O30" s="202"/>
      <c r="P30" s="208"/>
      <c r="Q30" s="204"/>
      <c r="R30" s="205"/>
      <c r="S30" s="203"/>
      <c r="T30" s="203"/>
      <c r="U30" s="204"/>
      <c r="V30" s="205"/>
      <c r="W30" s="205"/>
      <c r="X30" s="205"/>
      <c r="Y30" s="220"/>
      <c r="Z30" s="11"/>
      <c r="AA30" s="11"/>
      <c r="AC30" s="12"/>
    </row>
    <row r="31" spans="1:29" s="10" customFormat="1" ht="30" customHeight="1" x14ac:dyDescent="0.3">
      <c r="A31" s="10" t="str">
        <f t="shared" si="0"/>
        <v/>
      </c>
      <c r="B31" s="10" t="str">
        <f>+IF(A31=1,IF(YEAR(G31)&gt;Parametre!$M$4,"licence jeune","licence senior"),"")</f>
        <v/>
      </c>
      <c r="C31" s="10" t="str">
        <f t="shared" si="1"/>
        <v/>
      </c>
      <c r="D31" s="10" t="str">
        <f t="shared" si="2"/>
        <v/>
      </c>
      <c r="E31" s="223"/>
      <c r="F31" s="202"/>
      <c r="G31" s="203"/>
      <c r="H31" s="203"/>
      <c r="I31" s="204"/>
      <c r="J31" s="205"/>
      <c r="K31" s="206"/>
      <c r="L31" s="206"/>
      <c r="M31" s="206"/>
      <c r="N31" s="207"/>
      <c r="O31" s="202"/>
      <c r="P31" s="208"/>
      <c r="Q31" s="204"/>
      <c r="R31" s="205"/>
      <c r="S31" s="203"/>
      <c r="T31" s="203"/>
      <c r="U31" s="204"/>
      <c r="V31" s="205"/>
      <c r="W31" s="205"/>
      <c r="X31" s="205"/>
      <c r="Y31" s="220"/>
    </row>
    <row r="32" spans="1:29" s="10" customFormat="1" ht="30" customHeight="1" x14ac:dyDescent="0.3">
      <c r="A32" s="10" t="str">
        <f t="shared" si="0"/>
        <v/>
      </c>
      <c r="B32" s="10" t="str">
        <f>+IF(A32=1,IF(YEAR(G32)&gt;Parametre!$M$4,"licence jeune","licence senior"),"")</f>
        <v/>
      </c>
      <c r="C32" s="10" t="str">
        <f t="shared" si="1"/>
        <v/>
      </c>
      <c r="D32" s="10" t="str">
        <f t="shared" si="2"/>
        <v/>
      </c>
      <c r="E32" s="223"/>
      <c r="F32" s="202"/>
      <c r="G32" s="203"/>
      <c r="H32" s="203"/>
      <c r="I32" s="204"/>
      <c r="J32" s="205"/>
      <c r="K32" s="206"/>
      <c r="L32" s="206"/>
      <c r="M32" s="206"/>
      <c r="N32" s="207"/>
      <c r="O32" s="202"/>
      <c r="P32" s="208"/>
      <c r="Q32" s="204"/>
      <c r="R32" s="205"/>
      <c r="S32" s="203"/>
      <c r="T32" s="203"/>
      <c r="U32" s="204"/>
      <c r="V32" s="205"/>
      <c r="W32" s="205"/>
      <c r="X32" s="205"/>
      <c r="Y32" s="220"/>
    </row>
    <row r="33" spans="1:25" s="10" customFormat="1" ht="30" customHeight="1" x14ac:dyDescent="0.3">
      <c r="A33" s="10" t="str">
        <f t="shared" si="0"/>
        <v/>
      </c>
      <c r="B33" s="10" t="str">
        <f>+IF(A33=1,IF(YEAR(G33)&gt;Parametre!$M$4,"licence jeune","licence senior"),"")</f>
        <v/>
      </c>
      <c r="C33" s="10" t="str">
        <f t="shared" si="1"/>
        <v/>
      </c>
      <c r="D33" s="10" t="str">
        <f t="shared" si="2"/>
        <v/>
      </c>
      <c r="E33" s="223"/>
      <c r="F33" s="202"/>
      <c r="G33" s="203"/>
      <c r="H33" s="203"/>
      <c r="I33" s="204"/>
      <c r="J33" s="205"/>
      <c r="K33" s="206"/>
      <c r="L33" s="206"/>
      <c r="M33" s="206"/>
      <c r="N33" s="207"/>
      <c r="O33" s="202"/>
      <c r="P33" s="208"/>
      <c r="Q33" s="204"/>
      <c r="R33" s="205"/>
      <c r="S33" s="203"/>
      <c r="T33" s="203"/>
      <c r="U33" s="204"/>
      <c r="V33" s="205"/>
      <c r="W33" s="205"/>
      <c r="X33" s="205"/>
      <c r="Y33" s="220"/>
    </row>
    <row r="34" spans="1:25" s="10" customFormat="1" ht="30" customHeight="1" x14ac:dyDescent="0.3">
      <c r="A34" s="10" t="str">
        <f t="shared" si="0"/>
        <v/>
      </c>
      <c r="B34" s="10" t="str">
        <f>+IF(A34=1,IF(YEAR(G34)&gt;Parametre!$M$4,"licence jeune","licence senior"),"")</f>
        <v/>
      </c>
      <c r="C34" s="10" t="str">
        <f t="shared" si="1"/>
        <v/>
      </c>
      <c r="D34" s="10" t="str">
        <f t="shared" si="2"/>
        <v/>
      </c>
      <c r="E34" s="223"/>
      <c r="F34" s="202"/>
      <c r="G34" s="203"/>
      <c r="H34" s="203"/>
      <c r="I34" s="204"/>
      <c r="J34" s="205"/>
      <c r="K34" s="206"/>
      <c r="L34" s="206"/>
      <c r="M34" s="206"/>
      <c r="N34" s="207"/>
      <c r="O34" s="202"/>
      <c r="P34" s="208"/>
      <c r="Q34" s="204"/>
      <c r="R34" s="205"/>
      <c r="S34" s="203"/>
      <c r="T34" s="203"/>
      <c r="U34" s="204"/>
      <c r="V34" s="205"/>
      <c r="W34" s="205"/>
      <c r="X34" s="205"/>
      <c r="Y34" s="220"/>
    </row>
    <row r="35" spans="1:25" s="10" customFormat="1" ht="30" customHeight="1" x14ac:dyDescent="0.3">
      <c r="A35" s="10" t="str">
        <f t="shared" si="0"/>
        <v/>
      </c>
      <c r="B35" s="10" t="str">
        <f>+IF(A35=1,IF(YEAR(G35)&gt;Parametre!$M$4,"licence jeune","licence senior"),"")</f>
        <v/>
      </c>
      <c r="C35" s="10" t="str">
        <f t="shared" si="1"/>
        <v/>
      </c>
      <c r="D35" s="10" t="str">
        <f t="shared" si="2"/>
        <v/>
      </c>
      <c r="E35" s="223"/>
      <c r="F35" s="202"/>
      <c r="G35" s="203"/>
      <c r="H35" s="203"/>
      <c r="I35" s="204"/>
      <c r="J35" s="205"/>
      <c r="K35" s="206"/>
      <c r="L35" s="206"/>
      <c r="M35" s="206"/>
      <c r="N35" s="207"/>
      <c r="O35" s="202"/>
      <c r="P35" s="208"/>
      <c r="Q35" s="204"/>
      <c r="R35" s="205"/>
      <c r="S35" s="203"/>
      <c r="T35" s="203"/>
      <c r="U35" s="204"/>
      <c r="V35" s="205"/>
      <c r="W35" s="205"/>
      <c r="X35" s="205"/>
      <c r="Y35" s="220"/>
    </row>
    <row r="36" spans="1:25" s="10" customFormat="1" ht="30" customHeight="1" x14ac:dyDescent="0.3">
      <c r="A36" s="10" t="str">
        <f t="shared" si="0"/>
        <v/>
      </c>
      <c r="B36" s="10" t="str">
        <f>+IF(A36=1,IF(YEAR(G36)&gt;Parametre!$M$4,"licence jeune","licence senior"),"")</f>
        <v/>
      </c>
      <c r="C36" s="10" t="str">
        <f t="shared" si="1"/>
        <v/>
      </c>
      <c r="D36" s="10" t="str">
        <f t="shared" si="2"/>
        <v/>
      </c>
      <c r="E36" s="223"/>
      <c r="F36" s="202"/>
      <c r="G36" s="203"/>
      <c r="H36" s="203"/>
      <c r="I36" s="204"/>
      <c r="J36" s="205"/>
      <c r="K36" s="206"/>
      <c r="L36" s="206"/>
      <c r="M36" s="206"/>
      <c r="N36" s="207"/>
      <c r="O36" s="202"/>
      <c r="P36" s="208"/>
      <c r="Q36" s="204"/>
      <c r="R36" s="205"/>
      <c r="S36" s="203"/>
      <c r="T36" s="203"/>
      <c r="U36" s="204"/>
      <c r="V36" s="205"/>
      <c r="W36" s="205"/>
      <c r="X36" s="205"/>
      <c r="Y36" s="220"/>
    </row>
    <row r="37" spans="1:25" s="10" customFormat="1" ht="18.75" hidden="1" x14ac:dyDescent="0.3">
      <c r="A37" s="10" t="str">
        <f t="shared" si="0"/>
        <v/>
      </c>
      <c r="B37" s="10" t="str">
        <f>+IF(A37=1,IF(YEAR(G37)&gt;Parametre!$M$4,"licence jeune","licence senior"),"")</f>
        <v/>
      </c>
      <c r="C37" s="10" t="str">
        <f t="shared" si="1"/>
        <v/>
      </c>
      <c r="D37" s="10" t="str">
        <f t="shared" si="2"/>
        <v/>
      </c>
      <c r="E37" s="104"/>
      <c r="F37" s="40"/>
      <c r="G37" s="16"/>
      <c r="H37" s="16"/>
      <c r="I37" s="43"/>
      <c r="J37" s="44"/>
      <c r="K37" s="15"/>
      <c r="L37" s="15"/>
      <c r="M37" s="15"/>
      <c r="N37" s="37"/>
      <c r="O37" s="40"/>
      <c r="P37" s="35"/>
      <c r="Q37" s="43"/>
      <c r="R37" s="44"/>
      <c r="S37" s="16"/>
      <c r="T37" s="16"/>
      <c r="U37" s="43"/>
      <c r="V37" s="44"/>
      <c r="W37" s="44"/>
      <c r="X37" s="44"/>
      <c r="Y37" s="25"/>
    </row>
    <row r="38" spans="1:25" s="10" customFormat="1" ht="18.75" hidden="1" x14ac:dyDescent="0.3">
      <c r="A38" s="10" t="str">
        <f t="shared" si="0"/>
        <v/>
      </c>
      <c r="B38" s="10" t="str">
        <f>+IF(A38=1,IF(YEAR(G38)&gt;Parametre!$M$4,"licence jeune","licence senior"),"")</f>
        <v/>
      </c>
      <c r="C38" s="10" t="str">
        <f t="shared" si="1"/>
        <v/>
      </c>
      <c r="D38" s="10" t="str">
        <f t="shared" si="2"/>
        <v/>
      </c>
      <c r="E38" s="104"/>
      <c r="F38" s="40"/>
      <c r="G38" s="16"/>
      <c r="H38" s="16"/>
      <c r="I38" s="43"/>
      <c r="J38" s="44"/>
      <c r="K38" s="15"/>
      <c r="L38" s="15"/>
      <c r="M38" s="15"/>
      <c r="N38" s="37"/>
      <c r="O38" s="40"/>
      <c r="P38" s="35"/>
      <c r="Q38" s="43"/>
      <c r="R38" s="44"/>
      <c r="S38" s="16"/>
      <c r="T38" s="16"/>
      <c r="U38" s="43"/>
      <c r="V38" s="44"/>
      <c r="W38" s="44"/>
      <c r="X38" s="44"/>
      <c r="Y38" s="25"/>
    </row>
    <row r="39" spans="1:25" s="10" customFormat="1" ht="18.75" hidden="1" x14ac:dyDescent="0.3">
      <c r="A39" s="10" t="str">
        <f t="shared" si="0"/>
        <v/>
      </c>
      <c r="B39" s="10" t="str">
        <f>+IF(A39=1,IF(YEAR(G39)&gt;Parametre!$M$4,"licence jeune","licence senior"),"")</f>
        <v/>
      </c>
      <c r="C39" s="10" t="str">
        <f t="shared" si="1"/>
        <v/>
      </c>
      <c r="D39" s="10" t="str">
        <f t="shared" si="2"/>
        <v/>
      </c>
      <c r="E39" s="104"/>
      <c r="F39" s="40"/>
      <c r="G39" s="16"/>
      <c r="H39" s="16"/>
      <c r="I39" s="43"/>
      <c r="J39" s="44"/>
      <c r="K39" s="15"/>
      <c r="L39" s="15"/>
      <c r="M39" s="15"/>
      <c r="N39" s="37"/>
      <c r="O39" s="40"/>
      <c r="P39" s="35"/>
      <c r="Q39" s="43"/>
      <c r="R39" s="44"/>
      <c r="S39" s="16"/>
      <c r="T39" s="16"/>
      <c r="U39" s="43"/>
      <c r="V39" s="44"/>
      <c r="W39" s="44"/>
      <c r="X39" s="44"/>
      <c r="Y39" s="25"/>
    </row>
    <row r="40" spans="1:25" s="10" customFormat="1" ht="18.75" hidden="1" x14ac:dyDescent="0.3">
      <c r="A40" s="10" t="str">
        <f t="shared" si="0"/>
        <v/>
      </c>
      <c r="B40" s="10" t="str">
        <f>+IF(A40=1,IF(YEAR(G40)&gt;Parametre!$M$4,"licence jeune","licence senior"),"")</f>
        <v/>
      </c>
      <c r="C40" s="10" t="str">
        <f t="shared" si="1"/>
        <v/>
      </c>
      <c r="D40" s="10" t="str">
        <f t="shared" si="2"/>
        <v/>
      </c>
      <c r="E40" s="104"/>
      <c r="F40" s="40"/>
      <c r="G40" s="16"/>
      <c r="H40" s="16"/>
      <c r="I40" s="43"/>
      <c r="J40" s="44"/>
      <c r="K40" s="15"/>
      <c r="L40" s="15"/>
      <c r="M40" s="15"/>
      <c r="N40" s="37"/>
      <c r="O40" s="40"/>
      <c r="P40" s="35"/>
      <c r="Q40" s="43"/>
      <c r="R40" s="44"/>
      <c r="S40" s="16"/>
      <c r="T40" s="16"/>
      <c r="U40" s="43"/>
      <c r="V40" s="44"/>
      <c r="W40" s="44"/>
      <c r="X40" s="44"/>
      <c r="Y40" s="25"/>
    </row>
    <row r="41" spans="1:25" s="10" customFormat="1" ht="18.75" hidden="1" x14ac:dyDescent="0.3">
      <c r="A41" s="10" t="str">
        <f t="shared" si="0"/>
        <v/>
      </c>
      <c r="B41" s="10" t="str">
        <f>+IF(A41=1,IF(YEAR(G41)&gt;Parametre!$M$4,"licence jeune","licence senior"),"")</f>
        <v/>
      </c>
      <c r="C41" s="10" t="str">
        <f t="shared" si="1"/>
        <v/>
      </c>
      <c r="D41" s="10" t="str">
        <f t="shared" si="2"/>
        <v/>
      </c>
      <c r="E41" s="104"/>
      <c r="F41" s="40"/>
      <c r="G41" s="16"/>
      <c r="H41" s="16"/>
      <c r="I41" s="43"/>
      <c r="J41" s="44"/>
      <c r="K41" s="15"/>
      <c r="L41" s="15"/>
      <c r="M41" s="15"/>
      <c r="N41" s="38"/>
      <c r="O41" s="40"/>
      <c r="P41" s="35"/>
      <c r="Q41" s="43"/>
      <c r="R41" s="44"/>
      <c r="S41" s="16"/>
      <c r="T41" s="16"/>
      <c r="U41" s="43"/>
      <c r="V41" s="44"/>
      <c r="W41" s="44"/>
      <c r="X41" s="44"/>
      <c r="Y41" s="25"/>
    </row>
    <row r="42" spans="1:25" s="10" customFormat="1" ht="18.75" hidden="1" x14ac:dyDescent="0.3">
      <c r="A42" s="10" t="str">
        <f t="shared" si="0"/>
        <v/>
      </c>
      <c r="B42" s="10" t="str">
        <f>+IF(A42=1,IF(YEAR(G42)&gt;Parametre!$M$4,"licence jeune","licence senior"),"")</f>
        <v/>
      </c>
      <c r="C42" s="10" t="str">
        <f t="shared" si="1"/>
        <v/>
      </c>
      <c r="D42" s="10" t="str">
        <f t="shared" si="2"/>
        <v/>
      </c>
      <c r="E42" s="104"/>
      <c r="F42" s="40"/>
      <c r="G42" s="16"/>
      <c r="H42" s="16"/>
      <c r="I42" s="43"/>
      <c r="J42" s="44"/>
      <c r="K42" s="15"/>
      <c r="L42" s="15"/>
      <c r="M42" s="15"/>
      <c r="N42" s="37"/>
      <c r="O42" s="40"/>
      <c r="P42" s="35"/>
      <c r="Q42" s="43"/>
      <c r="R42" s="44"/>
      <c r="S42" s="16"/>
      <c r="T42" s="16"/>
      <c r="U42" s="43"/>
      <c r="V42" s="44"/>
      <c r="W42" s="44"/>
      <c r="X42" s="44"/>
      <c r="Y42" s="25"/>
    </row>
    <row r="43" spans="1:25" s="10" customFormat="1" ht="18.75" hidden="1" x14ac:dyDescent="0.3">
      <c r="A43" s="10" t="str">
        <f t="shared" si="0"/>
        <v/>
      </c>
      <c r="B43" s="10" t="str">
        <f>+IF(A43=1,IF(YEAR(G43)&gt;Parametre!$M$4,"licence jeune","licence senior"),"")</f>
        <v/>
      </c>
      <c r="C43" s="10" t="str">
        <f t="shared" si="1"/>
        <v/>
      </c>
      <c r="D43" s="10" t="str">
        <f t="shared" si="2"/>
        <v/>
      </c>
      <c r="E43" s="104"/>
      <c r="F43" s="40"/>
      <c r="G43" s="16"/>
      <c r="H43" s="16"/>
      <c r="I43" s="43"/>
      <c r="J43" s="44"/>
      <c r="K43" s="15"/>
      <c r="L43" s="15"/>
      <c r="M43" s="15"/>
      <c r="N43" s="37"/>
      <c r="O43" s="40"/>
      <c r="P43" s="35"/>
      <c r="Q43" s="43"/>
      <c r="R43" s="44"/>
      <c r="S43" s="16"/>
      <c r="T43" s="16"/>
      <c r="U43" s="43"/>
      <c r="V43" s="44"/>
      <c r="W43" s="44"/>
      <c r="X43" s="44"/>
      <c r="Y43" s="25"/>
    </row>
    <row r="44" spans="1:25" s="10" customFormat="1" ht="18.75" hidden="1" x14ac:dyDescent="0.3">
      <c r="A44" s="10" t="str">
        <f t="shared" si="0"/>
        <v/>
      </c>
      <c r="B44" s="10" t="str">
        <f>+IF(A44=1,IF(YEAR(G44)&gt;Parametre!$M$4,"licence jeune","licence senior"),"")</f>
        <v/>
      </c>
      <c r="C44" s="10" t="str">
        <f t="shared" si="1"/>
        <v/>
      </c>
      <c r="D44" s="10" t="str">
        <f t="shared" si="2"/>
        <v/>
      </c>
      <c r="E44" s="104"/>
      <c r="F44" s="40"/>
      <c r="G44" s="16"/>
      <c r="H44" s="16"/>
      <c r="I44" s="43"/>
      <c r="J44" s="44"/>
      <c r="K44" s="15"/>
      <c r="L44" s="15"/>
      <c r="M44" s="15"/>
      <c r="N44" s="37"/>
      <c r="O44" s="40"/>
      <c r="P44" s="35"/>
      <c r="Q44" s="43"/>
      <c r="R44" s="44"/>
      <c r="S44" s="16"/>
      <c r="T44" s="16"/>
      <c r="U44" s="43"/>
      <c r="V44" s="44"/>
      <c r="W44" s="44"/>
      <c r="X44" s="44"/>
      <c r="Y44" s="25"/>
    </row>
    <row r="45" spans="1:25" s="10" customFormat="1" ht="18.75" hidden="1" x14ac:dyDescent="0.3">
      <c r="A45" s="10" t="str">
        <f t="shared" si="0"/>
        <v/>
      </c>
      <c r="B45" s="10" t="str">
        <f>+IF(A45=1,IF(YEAR(G45)&gt;Parametre!$M$4,"licence jeune","licence senior"),"")</f>
        <v/>
      </c>
      <c r="C45" s="10" t="str">
        <f t="shared" si="1"/>
        <v/>
      </c>
      <c r="D45" s="10" t="str">
        <f t="shared" si="2"/>
        <v/>
      </c>
      <c r="E45" s="104"/>
      <c r="F45" s="40"/>
      <c r="G45" s="16"/>
      <c r="H45" s="16"/>
      <c r="I45" s="43"/>
      <c r="J45" s="44"/>
      <c r="K45" s="15"/>
      <c r="L45" s="15"/>
      <c r="M45" s="15"/>
      <c r="N45" s="37"/>
      <c r="O45" s="40"/>
      <c r="P45" s="35"/>
      <c r="Q45" s="43"/>
      <c r="R45" s="44"/>
      <c r="S45" s="16"/>
      <c r="T45" s="16"/>
      <c r="U45" s="43"/>
      <c r="V45" s="44"/>
      <c r="W45" s="44"/>
      <c r="X45" s="44"/>
      <c r="Y45" s="25"/>
    </row>
    <row r="46" spans="1:25" s="10" customFormat="1" ht="18.75" hidden="1" x14ac:dyDescent="0.3">
      <c r="A46" s="10" t="str">
        <f t="shared" si="0"/>
        <v/>
      </c>
      <c r="B46" s="10" t="str">
        <f>+IF(A46=1,IF(YEAR(G46)&gt;Parametre!$M$4,"licence jeune","licence senior"),"")</f>
        <v/>
      </c>
      <c r="C46" s="10" t="str">
        <f t="shared" si="1"/>
        <v/>
      </c>
      <c r="D46" s="10" t="str">
        <f t="shared" si="2"/>
        <v/>
      </c>
      <c r="E46" s="104"/>
      <c r="F46" s="40"/>
      <c r="G46" s="16"/>
      <c r="H46" s="16"/>
      <c r="I46" s="43"/>
      <c r="J46" s="44"/>
      <c r="K46" s="15"/>
      <c r="L46" s="15"/>
      <c r="M46" s="15"/>
      <c r="N46" s="37"/>
      <c r="O46" s="40"/>
      <c r="P46" s="35"/>
      <c r="Q46" s="43"/>
      <c r="R46" s="44"/>
      <c r="S46" s="16"/>
      <c r="T46" s="16"/>
      <c r="U46" s="43"/>
      <c r="V46" s="44"/>
      <c r="W46" s="44"/>
      <c r="X46" s="44"/>
      <c r="Y46" s="25"/>
    </row>
    <row r="47" spans="1:25" s="10" customFormat="1" ht="18.75" hidden="1" x14ac:dyDescent="0.3">
      <c r="A47" s="10" t="str">
        <f t="shared" si="0"/>
        <v/>
      </c>
      <c r="B47" s="10" t="str">
        <f>+IF(A47=1,IF(YEAR(G47)&gt;Parametre!$M$4,"licence jeune","licence senior"),"")</f>
        <v/>
      </c>
      <c r="C47" s="10" t="str">
        <f t="shared" si="1"/>
        <v/>
      </c>
      <c r="D47" s="10" t="str">
        <f t="shared" si="2"/>
        <v/>
      </c>
      <c r="E47" s="104"/>
      <c r="F47" s="40"/>
      <c r="G47" s="16"/>
      <c r="H47" s="16"/>
      <c r="I47" s="43"/>
      <c r="J47" s="44"/>
      <c r="K47" s="15"/>
      <c r="L47" s="15"/>
      <c r="M47" s="15"/>
      <c r="N47" s="37"/>
      <c r="O47" s="40"/>
      <c r="P47" s="35"/>
      <c r="Q47" s="43"/>
      <c r="R47" s="44"/>
      <c r="S47" s="16"/>
      <c r="T47" s="16"/>
      <c r="U47" s="43"/>
      <c r="V47" s="44"/>
      <c r="W47" s="44"/>
      <c r="X47" s="44"/>
      <c r="Y47" s="25"/>
    </row>
    <row r="48" spans="1:25" s="10" customFormat="1" ht="18.75" hidden="1" x14ac:dyDescent="0.3">
      <c r="A48" s="10" t="str">
        <f t="shared" si="0"/>
        <v/>
      </c>
      <c r="B48" s="10" t="str">
        <f>+IF(A48=1,IF(YEAR(G48)&gt;Parametre!$M$4,"licence jeune","licence senior"),"")</f>
        <v/>
      </c>
      <c r="C48" s="10" t="str">
        <f t="shared" si="1"/>
        <v/>
      </c>
      <c r="D48" s="10" t="str">
        <f t="shared" si="2"/>
        <v/>
      </c>
      <c r="E48" s="104"/>
      <c r="F48" s="40"/>
      <c r="G48" s="16"/>
      <c r="H48" s="16"/>
      <c r="I48" s="43"/>
      <c r="J48" s="44"/>
      <c r="K48" s="15"/>
      <c r="L48" s="15"/>
      <c r="M48" s="15"/>
      <c r="N48" s="37"/>
      <c r="O48" s="40"/>
      <c r="P48" s="35"/>
      <c r="Q48" s="43"/>
      <c r="R48" s="44"/>
      <c r="S48" s="16"/>
      <c r="T48" s="16"/>
      <c r="U48" s="43"/>
      <c r="V48" s="44"/>
      <c r="W48" s="44"/>
      <c r="X48" s="44"/>
      <c r="Y48" s="25"/>
    </row>
    <row r="49" spans="1:25" s="10" customFormat="1" ht="18.75" hidden="1" x14ac:dyDescent="0.3">
      <c r="A49" s="10" t="str">
        <f t="shared" si="0"/>
        <v/>
      </c>
      <c r="B49" s="10" t="str">
        <f>+IF(A49=1,IF(YEAR(G49)&gt;Parametre!$M$4,"licence jeune","licence senior"),"")</f>
        <v/>
      </c>
      <c r="C49" s="10" t="str">
        <f t="shared" si="1"/>
        <v/>
      </c>
      <c r="D49" s="10" t="str">
        <f t="shared" si="2"/>
        <v/>
      </c>
      <c r="E49" s="104"/>
      <c r="F49" s="40"/>
      <c r="G49" s="16"/>
      <c r="H49" s="16"/>
      <c r="I49" s="43"/>
      <c r="J49" s="44"/>
      <c r="K49" s="15"/>
      <c r="L49" s="15"/>
      <c r="M49" s="15"/>
      <c r="N49" s="37"/>
      <c r="O49" s="40"/>
      <c r="P49" s="35"/>
      <c r="Q49" s="43"/>
      <c r="R49" s="44"/>
      <c r="S49" s="16"/>
      <c r="T49" s="16"/>
      <c r="U49" s="43"/>
      <c r="V49" s="44"/>
      <c r="W49" s="44"/>
      <c r="X49" s="44"/>
      <c r="Y49" s="25"/>
    </row>
    <row r="50" spans="1:25" s="10" customFormat="1" ht="18.75" hidden="1" x14ac:dyDescent="0.3">
      <c r="A50" s="10" t="str">
        <f t="shared" si="0"/>
        <v/>
      </c>
      <c r="B50" s="10" t="str">
        <f>+IF(A50=1,IF(YEAR(G50)&gt;Parametre!$M$4,"licence jeune","licence senior"),"")</f>
        <v/>
      </c>
      <c r="C50" s="10" t="str">
        <f t="shared" si="1"/>
        <v/>
      </c>
      <c r="D50" s="10" t="str">
        <f t="shared" si="2"/>
        <v/>
      </c>
      <c r="E50" s="104"/>
      <c r="F50" s="40"/>
      <c r="G50" s="16"/>
      <c r="H50" s="16"/>
      <c r="I50" s="43"/>
      <c r="J50" s="44"/>
      <c r="K50" s="15"/>
      <c r="L50" s="15"/>
      <c r="M50" s="15"/>
      <c r="N50" s="37"/>
      <c r="O50" s="40"/>
      <c r="P50" s="35"/>
      <c r="Q50" s="43"/>
      <c r="R50" s="44"/>
      <c r="S50" s="16"/>
      <c r="T50" s="16"/>
      <c r="U50" s="43"/>
      <c r="V50" s="44"/>
      <c r="W50" s="44"/>
      <c r="X50" s="44"/>
      <c r="Y50" s="25"/>
    </row>
    <row r="51" spans="1:25" s="10" customFormat="1" ht="18.75" hidden="1" x14ac:dyDescent="0.3">
      <c r="A51" s="10" t="str">
        <f t="shared" si="0"/>
        <v/>
      </c>
      <c r="B51" s="10" t="str">
        <f>+IF(A51=1,IF(YEAR(G51)&gt;Parametre!$M$4,"licence jeune","licence senior"),"")</f>
        <v/>
      </c>
      <c r="C51" s="10" t="str">
        <f t="shared" si="1"/>
        <v/>
      </c>
      <c r="D51" s="10" t="str">
        <f t="shared" si="2"/>
        <v/>
      </c>
      <c r="E51" s="104"/>
      <c r="F51" s="40"/>
      <c r="G51" s="16"/>
      <c r="H51" s="16"/>
      <c r="I51" s="43"/>
      <c r="J51" s="44"/>
      <c r="K51" s="15"/>
      <c r="L51" s="15"/>
      <c r="M51" s="15"/>
      <c r="N51" s="37"/>
      <c r="O51" s="40"/>
      <c r="P51" s="35"/>
      <c r="Q51" s="43"/>
      <c r="R51" s="44"/>
      <c r="S51" s="16"/>
      <c r="T51" s="16"/>
      <c r="U51" s="43"/>
      <c r="V51" s="44"/>
      <c r="W51" s="44"/>
      <c r="X51" s="44"/>
      <c r="Y51" s="25"/>
    </row>
    <row r="52" spans="1:25" s="10" customFormat="1" ht="18.75" hidden="1" x14ac:dyDescent="0.3">
      <c r="A52" s="10" t="str">
        <f t="shared" si="0"/>
        <v/>
      </c>
      <c r="B52" s="10" t="str">
        <f>+IF(A52=1,IF(YEAR(G52)&gt;Parametre!$M$4,"licence jeune","licence senior"),"")</f>
        <v/>
      </c>
      <c r="C52" s="10" t="str">
        <f t="shared" si="1"/>
        <v/>
      </c>
      <c r="D52" s="10" t="str">
        <f t="shared" si="2"/>
        <v/>
      </c>
      <c r="E52" s="104"/>
      <c r="F52" s="40"/>
      <c r="G52" s="16"/>
      <c r="H52" s="16"/>
      <c r="I52" s="43"/>
      <c r="J52" s="44"/>
      <c r="K52" s="15"/>
      <c r="L52" s="15"/>
      <c r="M52" s="15"/>
      <c r="N52" s="37"/>
      <c r="O52" s="40"/>
      <c r="P52" s="35"/>
      <c r="Q52" s="43"/>
      <c r="R52" s="44"/>
      <c r="S52" s="16"/>
      <c r="T52" s="16"/>
      <c r="U52" s="43"/>
      <c r="V52" s="44"/>
      <c r="W52" s="44"/>
      <c r="X52" s="44"/>
      <c r="Y52" s="25"/>
    </row>
    <row r="53" spans="1:25" s="10" customFormat="1" ht="18.75" hidden="1" x14ac:dyDescent="0.3">
      <c r="A53" s="10" t="str">
        <f t="shared" si="0"/>
        <v/>
      </c>
      <c r="B53" s="10" t="str">
        <f>+IF(A53=1,IF(YEAR(G53)&gt;Parametre!$M$4,"licence jeune","licence senior"),"")</f>
        <v/>
      </c>
      <c r="C53" s="10" t="str">
        <f t="shared" si="1"/>
        <v/>
      </c>
      <c r="D53" s="10" t="str">
        <f t="shared" si="2"/>
        <v/>
      </c>
      <c r="E53" s="104"/>
      <c r="F53" s="40"/>
      <c r="G53" s="16"/>
      <c r="H53" s="16"/>
      <c r="I53" s="43"/>
      <c r="J53" s="44"/>
      <c r="K53" s="15"/>
      <c r="L53" s="15"/>
      <c r="M53" s="15"/>
      <c r="N53" s="37"/>
      <c r="O53" s="40"/>
      <c r="P53" s="35"/>
      <c r="Q53" s="43"/>
      <c r="R53" s="44"/>
      <c r="S53" s="16"/>
      <c r="T53" s="16"/>
      <c r="U53" s="43"/>
      <c r="V53" s="44"/>
      <c r="W53" s="44"/>
      <c r="X53" s="44"/>
      <c r="Y53" s="25"/>
    </row>
    <row r="54" spans="1:25" s="10" customFormat="1" ht="18.75" hidden="1" x14ac:dyDescent="0.3">
      <c r="A54" s="10" t="str">
        <f t="shared" si="0"/>
        <v/>
      </c>
      <c r="B54" s="10" t="str">
        <f>+IF(A54=1,IF(YEAR(G54)&gt;Parametre!$M$4,"licence jeune","licence senior"),"")</f>
        <v/>
      </c>
      <c r="C54" s="10" t="str">
        <f t="shared" si="1"/>
        <v/>
      </c>
      <c r="D54" s="10" t="str">
        <f t="shared" si="2"/>
        <v/>
      </c>
      <c r="E54" s="104"/>
      <c r="F54" s="40"/>
      <c r="G54" s="16"/>
      <c r="H54" s="16"/>
      <c r="I54" s="43"/>
      <c r="J54" s="44"/>
      <c r="K54" s="15"/>
      <c r="L54" s="15"/>
      <c r="M54" s="15"/>
      <c r="N54" s="37"/>
      <c r="O54" s="40"/>
      <c r="P54" s="35"/>
      <c r="Q54" s="43"/>
      <c r="R54" s="44"/>
      <c r="S54" s="16"/>
      <c r="T54" s="16"/>
      <c r="U54" s="43"/>
      <c r="V54" s="44"/>
      <c r="W54" s="44"/>
      <c r="X54" s="44"/>
      <c r="Y54" s="25"/>
    </row>
    <row r="55" spans="1:25" s="10" customFormat="1" ht="18.75" hidden="1" x14ac:dyDescent="0.3">
      <c r="A55" s="10" t="str">
        <f t="shared" si="0"/>
        <v/>
      </c>
      <c r="B55" s="10" t="str">
        <f>+IF(A55=1,IF(YEAR(G55)&gt;Parametre!$M$4,"licence jeune","licence senior"),"")</f>
        <v/>
      </c>
      <c r="C55" s="10" t="str">
        <f t="shared" si="1"/>
        <v/>
      </c>
      <c r="D55" s="10" t="str">
        <f t="shared" si="2"/>
        <v/>
      </c>
      <c r="E55" s="104"/>
      <c r="F55" s="40"/>
      <c r="G55" s="16"/>
      <c r="H55" s="16"/>
      <c r="I55" s="43"/>
      <c r="J55" s="44"/>
      <c r="K55" s="15"/>
      <c r="L55" s="15"/>
      <c r="M55" s="15"/>
      <c r="N55" s="37"/>
      <c r="O55" s="40"/>
      <c r="P55" s="35"/>
      <c r="Q55" s="43"/>
      <c r="R55" s="44"/>
      <c r="S55" s="16"/>
      <c r="T55" s="16"/>
      <c r="U55" s="43"/>
      <c r="V55" s="44"/>
      <c r="W55" s="44"/>
      <c r="X55" s="44"/>
      <c r="Y55" s="25"/>
    </row>
    <row r="56" spans="1:25" s="10" customFormat="1" ht="18.75" hidden="1" x14ac:dyDescent="0.3">
      <c r="A56" s="10" t="str">
        <f t="shared" si="0"/>
        <v/>
      </c>
      <c r="B56" s="10" t="str">
        <f>+IF(A56=1,IF(YEAR(G56)&gt;Parametre!$M$4,"licence jeune","licence senior"),"")</f>
        <v/>
      </c>
      <c r="C56" s="10" t="str">
        <f t="shared" si="1"/>
        <v/>
      </c>
      <c r="D56" s="10" t="str">
        <f t="shared" si="2"/>
        <v/>
      </c>
      <c r="E56" s="104"/>
      <c r="F56" s="40"/>
      <c r="G56" s="16"/>
      <c r="H56" s="16"/>
      <c r="I56" s="43"/>
      <c r="J56" s="44"/>
      <c r="K56" s="15"/>
      <c r="L56" s="15"/>
      <c r="M56" s="15"/>
      <c r="N56" s="37"/>
      <c r="O56" s="40"/>
      <c r="P56" s="35"/>
      <c r="Q56" s="43"/>
      <c r="R56" s="44"/>
      <c r="S56" s="16"/>
      <c r="T56" s="16"/>
      <c r="U56" s="43"/>
      <c r="V56" s="44"/>
      <c r="W56" s="44"/>
      <c r="X56" s="44"/>
      <c r="Y56" s="25"/>
    </row>
    <row r="57" spans="1:25" s="10" customFormat="1" ht="18.75" hidden="1" x14ac:dyDescent="0.3">
      <c r="A57" s="10" t="str">
        <f t="shared" si="0"/>
        <v/>
      </c>
      <c r="B57" s="10" t="str">
        <f>+IF(A57=1,IF(YEAR(G57)&gt;Parametre!$M$4,"licence jeune","licence senior"),"")</f>
        <v/>
      </c>
      <c r="C57" s="10" t="str">
        <f t="shared" si="1"/>
        <v/>
      </c>
      <c r="D57" s="10" t="str">
        <f t="shared" si="2"/>
        <v/>
      </c>
      <c r="E57" s="104"/>
      <c r="F57" s="40"/>
      <c r="G57" s="16"/>
      <c r="H57" s="16"/>
      <c r="I57" s="43"/>
      <c r="J57" s="44"/>
      <c r="K57" s="15"/>
      <c r="L57" s="15"/>
      <c r="M57" s="15"/>
      <c r="N57" s="37"/>
      <c r="O57" s="40"/>
      <c r="P57" s="35"/>
      <c r="Q57" s="43"/>
      <c r="R57" s="44"/>
      <c r="S57" s="16"/>
      <c r="T57" s="16"/>
      <c r="U57" s="43"/>
      <c r="V57" s="44"/>
      <c r="W57" s="44"/>
      <c r="X57" s="44"/>
      <c r="Y57" s="25"/>
    </row>
    <row r="58" spans="1:25" s="10" customFormat="1" ht="18.75" hidden="1" x14ac:dyDescent="0.3">
      <c r="A58" s="10" t="str">
        <f t="shared" si="0"/>
        <v/>
      </c>
      <c r="B58" s="10" t="str">
        <f>+IF(A58=1,IF(YEAR(G58)&gt;Parametre!$M$4,"licence jeune","licence senior"),"")</f>
        <v/>
      </c>
      <c r="C58" s="10" t="str">
        <f t="shared" si="1"/>
        <v/>
      </c>
      <c r="D58" s="10" t="str">
        <f t="shared" si="2"/>
        <v/>
      </c>
      <c r="E58" s="104"/>
      <c r="F58" s="40"/>
      <c r="G58" s="16"/>
      <c r="H58" s="16"/>
      <c r="I58" s="43"/>
      <c r="J58" s="44"/>
      <c r="K58" s="15"/>
      <c r="L58" s="15"/>
      <c r="M58" s="15"/>
      <c r="N58" s="37"/>
      <c r="O58" s="40"/>
      <c r="P58" s="35"/>
      <c r="Q58" s="43"/>
      <c r="R58" s="44"/>
      <c r="S58" s="16"/>
      <c r="T58" s="16"/>
      <c r="U58" s="43"/>
      <c r="V58" s="44"/>
      <c r="W58" s="44"/>
      <c r="X58" s="44"/>
      <c r="Y58" s="25"/>
    </row>
    <row r="59" spans="1:25" s="10" customFormat="1" ht="18.75" hidden="1" x14ac:dyDescent="0.3">
      <c r="A59" s="10" t="str">
        <f t="shared" si="0"/>
        <v/>
      </c>
      <c r="B59" s="10" t="str">
        <f>+IF(A59=1,IF(YEAR(G59)&gt;Parametre!$M$4,"licence jeune","licence senior"),"")</f>
        <v/>
      </c>
      <c r="C59" s="10" t="str">
        <f t="shared" si="1"/>
        <v/>
      </c>
      <c r="D59" s="10" t="str">
        <f t="shared" si="2"/>
        <v/>
      </c>
      <c r="E59" s="104"/>
      <c r="F59" s="40"/>
      <c r="G59" s="16"/>
      <c r="H59" s="16"/>
      <c r="I59" s="43"/>
      <c r="J59" s="44"/>
      <c r="K59" s="15"/>
      <c r="L59" s="15"/>
      <c r="M59" s="15"/>
      <c r="N59" s="37"/>
      <c r="O59" s="40"/>
      <c r="P59" s="35"/>
      <c r="Q59" s="43"/>
      <c r="R59" s="44"/>
      <c r="S59" s="16"/>
      <c r="T59" s="16"/>
      <c r="U59" s="43"/>
      <c r="V59" s="44"/>
      <c r="W59" s="44"/>
      <c r="X59" s="44"/>
      <c r="Y59" s="25"/>
    </row>
    <row r="60" spans="1:25" s="10" customFormat="1" ht="18.75" hidden="1" x14ac:dyDescent="0.3">
      <c r="A60" s="10" t="str">
        <f t="shared" si="0"/>
        <v/>
      </c>
      <c r="B60" s="10" t="str">
        <f>+IF(A60=1,IF(YEAR(G60)&gt;Parametre!$M$4,"licence jeune","licence senior"),"")</f>
        <v/>
      </c>
      <c r="C60" s="10" t="str">
        <f t="shared" si="1"/>
        <v/>
      </c>
      <c r="D60" s="10" t="str">
        <f t="shared" si="2"/>
        <v/>
      </c>
      <c r="E60" s="104"/>
      <c r="F60" s="40"/>
      <c r="G60" s="16"/>
      <c r="H60" s="16"/>
      <c r="I60" s="43"/>
      <c r="J60" s="44"/>
      <c r="K60" s="15"/>
      <c r="L60" s="15"/>
      <c r="M60" s="15"/>
      <c r="N60" s="37"/>
      <c r="O60" s="40"/>
      <c r="P60" s="35"/>
      <c r="Q60" s="43"/>
      <c r="R60" s="44"/>
      <c r="S60" s="16"/>
      <c r="T60" s="16"/>
      <c r="U60" s="43"/>
      <c r="V60" s="44"/>
      <c r="W60" s="44"/>
      <c r="X60" s="44"/>
      <c r="Y60" s="25"/>
    </row>
    <row r="61" spans="1:25" s="10" customFormat="1" ht="18.75" hidden="1" x14ac:dyDescent="0.3">
      <c r="A61" s="10" t="str">
        <f t="shared" si="0"/>
        <v/>
      </c>
      <c r="B61" s="10" t="str">
        <f>+IF(A61=1,IF(YEAR(G61)&gt;Parametre!$M$4,"licence jeune","licence senior"),"")</f>
        <v/>
      </c>
      <c r="C61" s="10" t="str">
        <f t="shared" si="1"/>
        <v/>
      </c>
      <c r="D61" s="10" t="str">
        <f t="shared" si="2"/>
        <v/>
      </c>
      <c r="E61" s="104"/>
      <c r="F61" s="40"/>
      <c r="G61" s="16"/>
      <c r="H61" s="16"/>
      <c r="I61" s="43"/>
      <c r="J61" s="44"/>
      <c r="K61" s="15"/>
      <c r="L61" s="15"/>
      <c r="M61" s="15"/>
      <c r="N61" s="37"/>
      <c r="O61" s="40"/>
      <c r="P61" s="35"/>
      <c r="Q61" s="43"/>
      <c r="R61" s="44"/>
      <c r="S61" s="16"/>
      <c r="T61" s="16"/>
      <c r="U61" s="43"/>
      <c r="V61" s="44"/>
      <c r="W61" s="44"/>
      <c r="X61" s="44"/>
      <c r="Y61" s="25"/>
    </row>
    <row r="62" spans="1:25" s="10" customFormat="1" ht="18.75" hidden="1" x14ac:dyDescent="0.3">
      <c r="A62" s="10" t="str">
        <f t="shared" si="0"/>
        <v/>
      </c>
      <c r="B62" s="10" t="str">
        <f>+IF(A62=1,IF(YEAR(G62)&gt;Parametre!$M$4,"licence jeune","licence senior"),"")</f>
        <v/>
      </c>
      <c r="C62" s="10" t="str">
        <f t="shared" si="1"/>
        <v/>
      </c>
      <c r="D62" s="10" t="str">
        <f t="shared" si="2"/>
        <v/>
      </c>
      <c r="E62" s="104"/>
      <c r="F62" s="40"/>
      <c r="G62" s="16"/>
      <c r="H62" s="16"/>
      <c r="I62" s="43"/>
      <c r="J62" s="44"/>
      <c r="K62" s="15"/>
      <c r="L62" s="15"/>
      <c r="M62" s="15"/>
      <c r="N62" s="37"/>
      <c r="O62" s="40"/>
      <c r="P62" s="35"/>
      <c r="Q62" s="43"/>
      <c r="R62" s="44"/>
      <c r="S62" s="16"/>
      <c r="T62" s="16"/>
      <c r="U62" s="43"/>
      <c r="V62" s="44"/>
      <c r="W62" s="44"/>
      <c r="X62" s="44"/>
      <c r="Y62" s="25"/>
    </row>
    <row r="63" spans="1:25" s="10" customFormat="1" ht="18.75" hidden="1" x14ac:dyDescent="0.3">
      <c r="A63" s="10" t="str">
        <f t="shared" si="0"/>
        <v/>
      </c>
      <c r="B63" s="10" t="str">
        <f>+IF(A63=1,IF(YEAR(G63)&gt;Parametre!$M$4,"licence jeune","licence senior"),"")</f>
        <v/>
      </c>
      <c r="C63" s="10" t="str">
        <f t="shared" si="1"/>
        <v/>
      </c>
      <c r="D63" s="10" t="str">
        <f t="shared" si="2"/>
        <v/>
      </c>
      <c r="E63" s="104"/>
      <c r="F63" s="40"/>
      <c r="G63" s="16"/>
      <c r="H63" s="16"/>
      <c r="I63" s="43"/>
      <c r="J63" s="44"/>
      <c r="K63" s="15"/>
      <c r="L63" s="15"/>
      <c r="M63" s="15"/>
      <c r="N63" s="37"/>
      <c r="O63" s="40"/>
      <c r="P63" s="35"/>
      <c r="Q63" s="43"/>
      <c r="R63" s="44"/>
      <c r="S63" s="16"/>
      <c r="T63" s="16"/>
      <c r="U63" s="43"/>
      <c r="V63" s="44"/>
      <c r="W63" s="44"/>
      <c r="X63" s="44"/>
      <c r="Y63" s="25"/>
    </row>
    <row r="64" spans="1:25" s="10" customFormat="1" ht="18.75" hidden="1" x14ac:dyDescent="0.3">
      <c r="A64" s="10" t="str">
        <f t="shared" si="0"/>
        <v/>
      </c>
      <c r="B64" s="10" t="str">
        <f>+IF(A64=1,IF(YEAR(G64)&gt;Parametre!$M$4,"licence jeune","licence senior"),"")</f>
        <v/>
      </c>
      <c r="C64" s="10" t="str">
        <f t="shared" si="1"/>
        <v/>
      </c>
      <c r="D64" s="10" t="str">
        <f t="shared" si="2"/>
        <v/>
      </c>
      <c r="E64" s="104"/>
      <c r="F64" s="40"/>
      <c r="G64" s="16"/>
      <c r="H64" s="16"/>
      <c r="I64" s="43"/>
      <c r="J64" s="44"/>
      <c r="K64" s="15"/>
      <c r="L64" s="15"/>
      <c r="M64" s="15"/>
      <c r="N64" s="37"/>
      <c r="O64" s="40"/>
      <c r="P64" s="35"/>
      <c r="Q64" s="43"/>
      <c r="R64" s="44"/>
      <c r="S64" s="16"/>
      <c r="T64" s="16"/>
      <c r="U64" s="43"/>
      <c r="V64" s="44"/>
      <c r="W64" s="44"/>
      <c r="X64" s="44"/>
      <c r="Y64" s="25"/>
    </row>
    <row r="65" spans="1:25" ht="18.75" hidden="1" x14ac:dyDescent="0.3">
      <c r="A65" s="10" t="str">
        <f t="shared" si="0"/>
        <v/>
      </c>
      <c r="B65" s="10" t="str">
        <f>+IF(A65=1,IF(YEAR(G65)&gt;Parametre!$M$4,"licence jeune","licence senior"),"")</f>
        <v/>
      </c>
      <c r="C65" s="10" t="str">
        <f t="shared" si="1"/>
        <v/>
      </c>
      <c r="D65" s="10" t="str">
        <f t="shared" si="2"/>
        <v/>
      </c>
      <c r="E65" s="104"/>
      <c r="F65" s="40"/>
      <c r="G65" s="16"/>
      <c r="H65" s="18"/>
      <c r="I65" s="50"/>
      <c r="J65" s="44"/>
      <c r="K65" s="17"/>
      <c r="L65" s="17"/>
      <c r="M65" s="17"/>
      <c r="N65" s="37"/>
      <c r="O65" s="40"/>
      <c r="P65" s="35"/>
      <c r="Q65" s="43"/>
      <c r="R65" s="44"/>
      <c r="S65" s="16"/>
      <c r="T65" s="16"/>
      <c r="U65" s="43"/>
      <c r="V65" s="44"/>
      <c r="W65" s="44"/>
      <c r="X65" s="44"/>
      <c r="Y65" s="25"/>
    </row>
    <row r="66" spans="1:25" ht="18.75" hidden="1" x14ac:dyDescent="0.3">
      <c r="A66" s="10" t="str">
        <f t="shared" si="0"/>
        <v/>
      </c>
      <c r="B66" s="10" t="str">
        <f>+IF(A66=1,IF(YEAR(G66)&gt;Parametre!$M$4,"licence jeune","licence senior"),"")</f>
        <v/>
      </c>
      <c r="C66" s="10" t="str">
        <f t="shared" si="1"/>
        <v/>
      </c>
      <c r="D66" s="10" t="str">
        <f t="shared" si="2"/>
        <v/>
      </c>
      <c r="E66" s="104"/>
      <c r="F66" s="40"/>
      <c r="G66" s="16"/>
      <c r="H66" s="16"/>
      <c r="I66" s="43"/>
      <c r="J66" s="44"/>
      <c r="K66" s="15"/>
      <c r="L66" s="15"/>
      <c r="M66" s="15"/>
      <c r="N66" s="37"/>
      <c r="O66" s="40"/>
      <c r="P66" s="35"/>
      <c r="Q66" s="43"/>
      <c r="R66" s="44"/>
      <c r="S66" s="16"/>
      <c r="T66" s="16"/>
      <c r="U66" s="43"/>
      <c r="V66" s="44"/>
      <c r="W66" s="44"/>
      <c r="X66" s="44"/>
      <c r="Y66" s="25"/>
    </row>
    <row r="67" spans="1:25" ht="18.75" hidden="1" x14ac:dyDescent="0.3">
      <c r="A67" s="10" t="str">
        <f t="shared" si="0"/>
        <v/>
      </c>
      <c r="B67" s="10" t="str">
        <f>+IF(A67=1,IF(YEAR(G67)&gt;Parametre!$M$4,"licence jeune","licence senior"),"")</f>
        <v/>
      </c>
      <c r="C67" s="10" t="str">
        <f t="shared" si="1"/>
        <v/>
      </c>
      <c r="D67" s="10" t="str">
        <f t="shared" si="2"/>
        <v/>
      </c>
      <c r="E67" s="104"/>
      <c r="F67" s="40"/>
      <c r="G67" s="16"/>
      <c r="H67" s="16"/>
      <c r="I67" s="43"/>
      <c r="J67" s="44"/>
      <c r="K67" s="15"/>
      <c r="L67" s="15"/>
      <c r="M67" s="15"/>
      <c r="N67" s="37"/>
      <c r="O67" s="40"/>
      <c r="P67" s="35"/>
      <c r="Q67" s="43"/>
      <c r="R67" s="44"/>
      <c r="S67" s="16"/>
      <c r="T67" s="16"/>
      <c r="U67" s="43"/>
      <c r="V67" s="44"/>
      <c r="W67" s="44"/>
      <c r="X67" s="44"/>
      <c r="Y67" s="25"/>
    </row>
    <row r="68" spans="1:25" ht="18.75" hidden="1" x14ac:dyDescent="0.3">
      <c r="A68" s="10" t="str">
        <f t="shared" si="0"/>
        <v/>
      </c>
      <c r="B68" s="10" t="str">
        <f>+IF(A68=1,IF(YEAR(G68)&gt;Parametre!$M$4,"licence jeune","licence senior"),"")</f>
        <v/>
      </c>
      <c r="C68" s="10" t="str">
        <f t="shared" si="1"/>
        <v/>
      </c>
      <c r="D68" s="10" t="str">
        <f t="shared" si="2"/>
        <v/>
      </c>
      <c r="E68" s="104"/>
      <c r="F68" s="40"/>
      <c r="G68" s="16"/>
      <c r="H68" s="16"/>
      <c r="I68" s="43"/>
      <c r="J68" s="44"/>
      <c r="K68" s="15"/>
      <c r="L68" s="15"/>
      <c r="M68" s="15"/>
      <c r="N68" s="37"/>
      <c r="O68" s="40"/>
      <c r="P68" s="35"/>
      <c r="Q68" s="43"/>
      <c r="R68" s="44"/>
      <c r="S68" s="16"/>
      <c r="T68" s="16"/>
      <c r="U68" s="43"/>
      <c r="V68" s="44"/>
      <c r="W68" s="44"/>
      <c r="X68" s="44"/>
      <c r="Y68" s="25"/>
    </row>
    <row r="69" spans="1:25" ht="18.75" hidden="1" x14ac:dyDescent="0.3">
      <c r="A69" s="10" t="str">
        <f t="shared" si="0"/>
        <v/>
      </c>
      <c r="B69" s="10" t="str">
        <f>+IF(A69=1,IF(YEAR(G69)&gt;Parametre!$M$4,"licence jeune","licence senior"),"")</f>
        <v/>
      </c>
      <c r="C69" s="10" t="str">
        <f t="shared" si="1"/>
        <v/>
      </c>
      <c r="D69" s="10" t="str">
        <f t="shared" si="2"/>
        <v/>
      </c>
      <c r="E69" s="104"/>
      <c r="F69" s="40"/>
      <c r="G69" s="16"/>
      <c r="H69" s="16"/>
      <c r="I69" s="43"/>
      <c r="J69" s="44"/>
      <c r="K69" s="15"/>
      <c r="L69" s="15"/>
      <c r="M69" s="15"/>
      <c r="N69" s="37"/>
      <c r="O69" s="40"/>
      <c r="P69" s="35"/>
      <c r="Q69" s="43"/>
      <c r="R69" s="44"/>
      <c r="S69" s="16"/>
      <c r="T69" s="16"/>
      <c r="U69" s="43"/>
      <c r="V69" s="44"/>
      <c r="W69" s="44"/>
      <c r="X69" s="44"/>
      <c r="Y69" s="25"/>
    </row>
    <row r="70" spans="1:25" ht="18.75" hidden="1" x14ac:dyDescent="0.3">
      <c r="A70" s="10" t="str">
        <f t="shared" si="0"/>
        <v/>
      </c>
      <c r="B70" s="10" t="str">
        <f>+IF(A70=1,IF(YEAR(G70)&gt;Parametre!$M$4,"licence jeune","licence senior"),"")</f>
        <v/>
      </c>
      <c r="C70" s="10" t="str">
        <f t="shared" si="1"/>
        <v/>
      </c>
      <c r="D70" s="10" t="str">
        <f t="shared" si="2"/>
        <v/>
      </c>
      <c r="E70" s="104"/>
      <c r="F70" s="40"/>
      <c r="G70" s="16"/>
      <c r="H70" s="18"/>
      <c r="I70" s="50"/>
      <c r="J70" s="44"/>
      <c r="K70" s="17"/>
      <c r="L70" s="17"/>
      <c r="M70" s="17"/>
      <c r="N70" s="37"/>
      <c r="O70" s="40"/>
      <c r="P70" s="35"/>
      <c r="Q70" s="43"/>
      <c r="R70" s="44"/>
      <c r="S70" s="16"/>
      <c r="T70" s="16"/>
      <c r="U70" s="43"/>
      <c r="V70" s="44"/>
      <c r="W70" s="44"/>
      <c r="X70" s="44"/>
      <c r="Y70" s="25"/>
    </row>
    <row r="71" spans="1:25" ht="18.75" hidden="1" x14ac:dyDescent="0.3">
      <c r="A71" s="10" t="str">
        <f t="shared" si="0"/>
        <v/>
      </c>
      <c r="B71" s="10" t="str">
        <f>+IF(A71=1,IF(YEAR(G71)&gt;Parametre!$M$4,"licence jeune","licence senior"),"")</f>
        <v/>
      </c>
      <c r="C71" s="10" t="str">
        <f t="shared" si="1"/>
        <v/>
      </c>
      <c r="D71" s="10" t="str">
        <f t="shared" si="2"/>
        <v/>
      </c>
      <c r="E71" s="104"/>
      <c r="F71" s="40"/>
      <c r="G71" s="16"/>
      <c r="H71" s="16"/>
      <c r="I71" s="43"/>
      <c r="J71" s="44"/>
      <c r="K71" s="15"/>
      <c r="L71" s="15"/>
      <c r="M71" s="15"/>
      <c r="N71" s="37"/>
      <c r="O71" s="40"/>
      <c r="P71" s="35"/>
      <c r="Q71" s="43"/>
      <c r="R71" s="44"/>
      <c r="S71" s="16"/>
      <c r="T71" s="16"/>
      <c r="U71" s="43"/>
      <c r="V71" s="44"/>
      <c r="W71" s="44"/>
      <c r="X71" s="44"/>
      <c r="Y71" s="25"/>
    </row>
    <row r="72" spans="1:25" ht="18.75" hidden="1" x14ac:dyDescent="0.3">
      <c r="A72" s="10" t="str">
        <f t="shared" si="0"/>
        <v/>
      </c>
      <c r="B72" s="10" t="str">
        <f>+IF(A72=1,IF(YEAR(G72)&gt;Parametre!$M$4,"licence jeune","licence senior"),"")</f>
        <v/>
      </c>
      <c r="C72" s="10" t="str">
        <f t="shared" si="1"/>
        <v/>
      </c>
      <c r="D72" s="10" t="str">
        <f t="shared" si="2"/>
        <v/>
      </c>
      <c r="E72" s="104"/>
      <c r="F72" s="40"/>
      <c r="G72" s="16"/>
      <c r="H72" s="16"/>
      <c r="I72" s="43"/>
      <c r="J72" s="44"/>
      <c r="K72" s="15"/>
      <c r="L72" s="15"/>
      <c r="M72" s="15"/>
      <c r="N72" s="37"/>
      <c r="O72" s="40"/>
      <c r="P72" s="35"/>
      <c r="Q72" s="43"/>
      <c r="R72" s="44"/>
      <c r="S72" s="16"/>
      <c r="T72" s="16"/>
      <c r="U72" s="43"/>
      <c r="V72" s="44"/>
      <c r="W72" s="44"/>
      <c r="X72" s="44"/>
      <c r="Y72" s="25"/>
    </row>
    <row r="73" spans="1:25" ht="18.75" hidden="1" x14ac:dyDescent="0.3">
      <c r="A73" s="10" t="str">
        <f t="shared" si="0"/>
        <v/>
      </c>
      <c r="B73" s="10" t="str">
        <f>+IF(A73=1,IF(YEAR(G73)&gt;Parametre!$M$4,"licence jeune","licence senior"),"")</f>
        <v/>
      </c>
      <c r="C73" s="10" t="str">
        <f t="shared" si="1"/>
        <v/>
      </c>
      <c r="D73" s="10" t="str">
        <f t="shared" si="2"/>
        <v/>
      </c>
      <c r="E73" s="104"/>
      <c r="F73" s="40"/>
      <c r="G73" s="16"/>
      <c r="H73" s="16"/>
      <c r="I73" s="43"/>
      <c r="J73" s="44"/>
      <c r="K73" s="15"/>
      <c r="L73" s="15"/>
      <c r="M73" s="15"/>
      <c r="N73" s="37"/>
      <c r="O73" s="40"/>
      <c r="P73" s="35"/>
      <c r="Q73" s="43"/>
      <c r="R73" s="44"/>
      <c r="S73" s="16"/>
      <c r="T73" s="16"/>
      <c r="U73" s="43"/>
      <c r="V73" s="44"/>
      <c r="W73" s="44"/>
      <c r="X73" s="44"/>
      <c r="Y73" s="25"/>
    </row>
    <row r="74" spans="1:25" ht="18.75" hidden="1" x14ac:dyDescent="0.3">
      <c r="A74" s="10" t="str">
        <f t="shared" si="0"/>
        <v/>
      </c>
      <c r="B74" s="10" t="str">
        <f>+IF(A74=1,IF(YEAR(G74)&gt;Parametre!$M$4,"licence jeune","licence senior"),"")</f>
        <v/>
      </c>
      <c r="C74" s="10" t="str">
        <f t="shared" si="1"/>
        <v/>
      </c>
      <c r="D74" s="10" t="str">
        <f t="shared" si="2"/>
        <v/>
      </c>
      <c r="E74" s="104"/>
      <c r="F74" s="40"/>
      <c r="G74" s="16"/>
      <c r="H74" s="16"/>
      <c r="I74" s="43"/>
      <c r="J74" s="44"/>
      <c r="K74" s="15"/>
      <c r="L74" s="15"/>
      <c r="M74" s="15"/>
      <c r="N74" s="37"/>
      <c r="O74" s="40"/>
      <c r="P74" s="35"/>
      <c r="Q74" s="43"/>
      <c r="R74" s="44"/>
      <c r="S74" s="16"/>
      <c r="T74" s="16"/>
      <c r="U74" s="43"/>
      <c r="V74" s="44"/>
      <c r="W74" s="44"/>
      <c r="X74" s="44"/>
      <c r="Y74" s="25"/>
    </row>
    <row r="75" spans="1:25" ht="19.5" hidden="1" thickBot="1" x14ac:dyDescent="0.35">
      <c r="A75" s="10" t="str">
        <f t="shared" si="0"/>
        <v/>
      </c>
      <c r="B75" s="10" t="str">
        <f>+IF(A75=1,IF(YEAR(G75)&gt;Parametre!$M$4,"licence jeune","licence senior"),"")</f>
        <v/>
      </c>
      <c r="C75" s="10" t="str">
        <f t="shared" si="1"/>
        <v/>
      </c>
      <c r="D75" s="10" t="str">
        <f t="shared" si="2"/>
        <v/>
      </c>
      <c r="E75" s="105"/>
      <c r="F75" s="32"/>
      <c r="G75" s="26"/>
      <c r="H75" s="27"/>
      <c r="I75" s="28"/>
      <c r="J75" s="31"/>
      <c r="K75" s="51"/>
      <c r="L75" s="30"/>
      <c r="M75" s="30"/>
      <c r="N75" s="39"/>
      <c r="O75" s="32"/>
      <c r="P75" s="36"/>
      <c r="Q75" s="29"/>
      <c r="R75" s="31"/>
      <c r="S75" s="47"/>
      <c r="T75" s="48"/>
      <c r="U75" s="49"/>
      <c r="V75" s="31"/>
      <c r="W75" s="31"/>
      <c r="X75" s="31"/>
      <c r="Y75" s="46"/>
    </row>
    <row r="76" spans="1:25" ht="18.75" x14ac:dyDescent="0.3">
      <c r="A76" s="10" t="str">
        <f t="shared" si="0"/>
        <v/>
      </c>
      <c r="B76" s="10" t="str">
        <f>+IF(A76=1,IF(YEAR(G76)&gt;Parametre!$M$4,"licence jeune","licence senior"),"")</f>
        <v/>
      </c>
      <c r="C76" s="10" t="str">
        <f t="shared" si="1"/>
        <v/>
      </c>
      <c r="D76" s="10" t="str">
        <f t="shared" si="2"/>
        <v/>
      </c>
      <c r="G76" s="13"/>
      <c r="T76" s="13"/>
    </row>
  </sheetData>
  <sheetProtection selectLockedCells="1" selectUnlockedCells="1"/>
  <autoFilter ref="E16:Y16" xr:uid="{00000000-0009-0000-0000-000005000000}">
    <filterColumn colId="9" showButton="0"/>
    <filterColumn colId="10" showButton="0"/>
    <filterColumn colId="11" showButton="0"/>
  </autoFilter>
  <mergeCells count="7">
    <mergeCell ref="AB16:AD16"/>
    <mergeCell ref="F5:H5"/>
    <mergeCell ref="J5:L5"/>
    <mergeCell ref="J6:L6"/>
    <mergeCell ref="F7:H7"/>
    <mergeCell ref="F10:H10"/>
    <mergeCell ref="N16:Q16"/>
  </mergeCells>
  <conditionalFormatting sqref="D17:D134">
    <cfRule type="containsText" dxfId="46" priority="13" operator="containsText" text="erreur">
      <formula>NOT(ISERROR(SEARCH("erreur",D17)))</formula>
    </cfRule>
  </conditionalFormatting>
  <conditionalFormatting sqref="D17:D76">
    <cfRule type="containsText" dxfId="45" priority="12" operator="containsText" text="erreur">
      <formula>NOT(ISERROR(SEARCH("erreur",D17)))</formula>
    </cfRule>
  </conditionalFormatting>
  <conditionalFormatting sqref="D17:D76">
    <cfRule type="containsText" dxfId="44" priority="11" operator="containsText" text="erreur">
      <formula>NOT(ISERROR(SEARCH("erreur",D17)))</formula>
    </cfRule>
  </conditionalFormatting>
  <conditionalFormatting sqref="F36:X75">
    <cfRule type="containsBlanks" dxfId="43" priority="10">
      <formula>LEN(TRIM(F36))=0</formula>
    </cfRule>
  </conditionalFormatting>
  <conditionalFormatting sqref="Y36:Y75">
    <cfRule type="containsBlanks" dxfId="42" priority="9">
      <formula>LEN(TRIM(Y36))=0</formula>
    </cfRule>
  </conditionalFormatting>
  <conditionalFormatting sqref="E36:E75">
    <cfRule type="containsBlanks" dxfId="41" priority="8">
      <formula>LEN(TRIM(E36))=0</formula>
    </cfRule>
  </conditionalFormatting>
  <conditionalFormatting sqref="D17:D76">
    <cfRule type="containsText" dxfId="40" priority="7" operator="containsText" text="erreur">
      <formula>NOT(ISERROR(SEARCH("erreur",D17)))</formula>
    </cfRule>
  </conditionalFormatting>
  <conditionalFormatting sqref="D17:D76">
    <cfRule type="containsText" dxfId="39" priority="6" operator="containsText" text="erreur">
      <formula>NOT(ISERROR(SEARCH("erreur",D17)))</formula>
    </cfRule>
  </conditionalFormatting>
  <conditionalFormatting sqref="F17:X35">
    <cfRule type="containsBlanks" dxfId="38" priority="3">
      <formula>LEN(TRIM(F17))=0</formula>
    </cfRule>
  </conditionalFormatting>
  <conditionalFormatting sqref="Y17:Y35">
    <cfRule type="containsBlanks" dxfId="37" priority="2">
      <formula>LEN(TRIM(Y17))=0</formula>
    </cfRule>
  </conditionalFormatting>
  <conditionalFormatting sqref="E17:E35">
    <cfRule type="containsBlanks" dxfId="36" priority="1">
      <formula>LEN(TRIM(E17))=0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4" firstPageNumber="0" fitToHeight="2" orientation="landscape" horizontalDpi="300" verticalDpi="300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FFFF00"/>
    <pageSetUpPr fitToPage="1"/>
  </sheetPr>
  <dimension ref="A1:AD36"/>
  <sheetViews>
    <sheetView topLeftCell="E1" zoomScale="70" zoomScaleNormal="70" workbookViewId="0">
      <selection activeCell="E17" sqref="E17"/>
    </sheetView>
  </sheetViews>
  <sheetFormatPr baseColWidth="10" defaultColWidth="14.5703125" defaultRowHeight="15" outlineLevelCol="1" x14ac:dyDescent="0.25"/>
  <cols>
    <col min="1" max="1" width="21" style="131" hidden="1" customWidth="1" outlineLevel="1"/>
    <col min="2" max="2" width="19.7109375" style="131" hidden="1" customWidth="1" outlineLevel="1"/>
    <col min="3" max="3" width="44.28515625" style="131" hidden="1" customWidth="1" outlineLevel="1"/>
    <col min="4" max="4" width="20" style="131" hidden="1" customWidth="1" outlineLevel="1"/>
    <col min="5" max="5" width="24.140625" style="137" customWidth="1" collapsed="1"/>
    <col min="6" max="6" width="26.28515625" style="132" customWidth="1"/>
    <col min="7" max="7" width="14.5703125" style="132" customWidth="1"/>
    <col min="8" max="8" width="9.5703125" style="132" customWidth="1"/>
    <col min="9" max="9" width="7" style="132" customWidth="1"/>
    <col min="10" max="10" width="0.140625" style="132" customWidth="1"/>
    <col min="11" max="11" width="11" style="133" customWidth="1"/>
    <col min="12" max="12" width="14.5703125" style="133" customWidth="1"/>
    <col min="13" max="13" width="13" style="133" customWidth="1"/>
    <col min="14" max="14" width="33.7109375" style="134" customWidth="1"/>
    <col min="15" max="15" width="0.140625" style="132" customWidth="1"/>
    <col min="16" max="16" width="14.5703125" style="134" customWidth="1"/>
    <col min="17" max="17" width="25.5703125" style="132" bestFit="1" customWidth="1"/>
    <col min="18" max="18" width="0.140625" style="132" customWidth="1"/>
    <col min="19" max="19" width="14.5703125" style="132" hidden="1" customWidth="1"/>
    <col min="20" max="20" width="15.7109375" style="132" customWidth="1"/>
    <col min="21" max="21" width="6.28515625" style="132" hidden="1" customWidth="1"/>
    <col min="22" max="24" width="0.140625" style="132" customWidth="1"/>
    <col min="25" max="25" width="14.5703125" style="132" customWidth="1"/>
    <col min="26" max="260" width="14.5703125" style="131"/>
    <col min="261" max="281" width="14.5703125" style="131" customWidth="1"/>
    <col min="282" max="516" width="14.5703125" style="131"/>
    <col min="517" max="537" width="14.5703125" style="131" customWidth="1"/>
    <col min="538" max="772" width="14.5703125" style="131"/>
    <col min="773" max="793" width="14.5703125" style="131" customWidth="1"/>
    <col min="794" max="1028" width="14.5703125" style="131"/>
    <col min="1029" max="1049" width="14.5703125" style="131" customWidth="1"/>
    <col min="1050" max="1284" width="14.5703125" style="131"/>
    <col min="1285" max="1305" width="14.5703125" style="131" customWidth="1"/>
    <col min="1306" max="1540" width="14.5703125" style="131"/>
    <col min="1541" max="1561" width="14.5703125" style="131" customWidth="1"/>
    <col min="1562" max="1796" width="14.5703125" style="131"/>
    <col min="1797" max="1817" width="14.5703125" style="131" customWidth="1"/>
    <col min="1818" max="2052" width="14.5703125" style="131"/>
    <col min="2053" max="2073" width="14.5703125" style="131" customWidth="1"/>
    <col min="2074" max="2308" width="14.5703125" style="131"/>
    <col min="2309" max="2329" width="14.5703125" style="131" customWidth="1"/>
    <col min="2330" max="2564" width="14.5703125" style="131"/>
    <col min="2565" max="2585" width="14.5703125" style="131" customWidth="1"/>
    <col min="2586" max="2820" width="14.5703125" style="131"/>
    <col min="2821" max="2841" width="14.5703125" style="131" customWidth="1"/>
    <col min="2842" max="3076" width="14.5703125" style="131"/>
    <col min="3077" max="3097" width="14.5703125" style="131" customWidth="1"/>
    <col min="3098" max="3332" width="14.5703125" style="131"/>
    <col min="3333" max="3353" width="14.5703125" style="131" customWidth="1"/>
    <col min="3354" max="3588" width="14.5703125" style="131"/>
    <col min="3589" max="3609" width="14.5703125" style="131" customWidth="1"/>
    <col min="3610" max="3844" width="14.5703125" style="131"/>
    <col min="3845" max="3865" width="14.5703125" style="131" customWidth="1"/>
    <col min="3866" max="4100" width="14.5703125" style="131"/>
    <col min="4101" max="4121" width="14.5703125" style="131" customWidth="1"/>
    <col min="4122" max="4356" width="14.5703125" style="131"/>
    <col min="4357" max="4377" width="14.5703125" style="131" customWidth="1"/>
    <col min="4378" max="4612" width="14.5703125" style="131"/>
    <col min="4613" max="4633" width="14.5703125" style="131" customWidth="1"/>
    <col min="4634" max="4868" width="14.5703125" style="131"/>
    <col min="4869" max="4889" width="14.5703125" style="131" customWidth="1"/>
    <col min="4890" max="5124" width="14.5703125" style="131"/>
    <col min="5125" max="5145" width="14.5703125" style="131" customWidth="1"/>
    <col min="5146" max="5380" width="14.5703125" style="131"/>
    <col min="5381" max="5401" width="14.5703125" style="131" customWidth="1"/>
    <col min="5402" max="5636" width="14.5703125" style="131"/>
    <col min="5637" max="5657" width="14.5703125" style="131" customWidth="1"/>
    <col min="5658" max="5892" width="14.5703125" style="131"/>
    <col min="5893" max="5913" width="14.5703125" style="131" customWidth="1"/>
    <col min="5914" max="6148" width="14.5703125" style="131"/>
    <col min="6149" max="6169" width="14.5703125" style="131" customWidth="1"/>
    <col min="6170" max="6404" width="14.5703125" style="131"/>
    <col min="6405" max="6425" width="14.5703125" style="131" customWidth="1"/>
    <col min="6426" max="6660" width="14.5703125" style="131"/>
    <col min="6661" max="6681" width="14.5703125" style="131" customWidth="1"/>
    <col min="6682" max="6916" width="14.5703125" style="131"/>
    <col min="6917" max="6937" width="14.5703125" style="131" customWidth="1"/>
    <col min="6938" max="7172" width="14.5703125" style="131"/>
    <col min="7173" max="7193" width="14.5703125" style="131" customWidth="1"/>
    <col min="7194" max="7428" width="14.5703125" style="131"/>
    <col min="7429" max="7449" width="14.5703125" style="131" customWidth="1"/>
    <col min="7450" max="7684" width="14.5703125" style="131"/>
    <col min="7685" max="7705" width="14.5703125" style="131" customWidth="1"/>
    <col min="7706" max="7940" width="14.5703125" style="131"/>
    <col min="7941" max="7961" width="14.5703125" style="131" customWidth="1"/>
    <col min="7962" max="8196" width="14.5703125" style="131"/>
    <col min="8197" max="8217" width="14.5703125" style="131" customWidth="1"/>
    <col min="8218" max="8452" width="14.5703125" style="131"/>
    <col min="8453" max="8473" width="14.5703125" style="131" customWidth="1"/>
    <col min="8474" max="8708" width="14.5703125" style="131"/>
    <col min="8709" max="8729" width="14.5703125" style="131" customWidth="1"/>
    <col min="8730" max="8964" width="14.5703125" style="131"/>
    <col min="8965" max="8985" width="14.5703125" style="131" customWidth="1"/>
    <col min="8986" max="9220" width="14.5703125" style="131"/>
    <col min="9221" max="9241" width="14.5703125" style="131" customWidth="1"/>
    <col min="9242" max="9476" width="14.5703125" style="131"/>
    <col min="9477" max="9497" width="14.5703125" style="131" customWidth="1"/>
    <col min="9498" max="9732" width="14.5703125" style="131"/>
    <col min="9733" max="9753" width="14.5703125" style="131" customWidth="1"/>
    <col min="9754" max="9988" width="14.5703125" style="131"/>
    <col min="9989" max="10009" width="14.5703125" style="131" customWidth="1"/>
    <col min="10010" max="10244" width="14.5703125" style="131"/>
    <col min="10245" max="10265" width="14.5703125" style="131" customWidth="1"/>
    <col min="10266" max="10500" width="14.5703125" style="131"/>
    <col min="10501" max="10521" width="14.5703125" style="131" customWidth="1"/>
    <col min="10522" max="10756" width="14.5703125" style="131"/>
    <col min="10757" max="10777" width="14.5703125" style="131" customWidth="1"/>
    <col min="10778" max="11012" width="14.5703125" style="131"/>
    <col min="11013" max="11033" width="14.5703125" style="131" customWidth="1"/>
    <col min="11034" max="11268" width="14.5703125" style="131"/>
    <col min="11269" max="11289" width="14.5703125" style="131" customWidth="1"/>
    <col min="11290" max="11524" width="14.5703125" style="131"/>
    <col min="11525" max="11545" width="14.5703125" style="131" customWidth="1"/>
    <col min="11546" max="11780" width="14.5703125" style="131"/>
    <col min="11781" max="11801" width="14.5703125" style="131" customWidth="1"/>
    <col min="11802" max="12036" width="14.5703125" style="131"/>
    <col min="12037" max="12057" width="14.5703125" style="131" customWidth="1"/>
    <col min="12058" max="12292" width="14.5703125" style="131"/>
    <col min="12293" max="12313" width="14.5703125" style="131" customWidth="1"/>
    <col min="12314" max="12548" width="14.5703125" style="131"/>
    <col min="12549" max="12569" width="14.5703125" style="131" customWidth="1"/>
    <col min="12570" max="12804" width="14.5703125" style="131"/>
    <col min="12805" max="12825" width="14.5703125" style="131" customWidth="1"/>
    <col min="12826" max="13060" width="14.5703125" style="131"/>
    <col min="13061" max="13081" width="14.5703125" style="131" customWidth="1"/>
    <col min="13082" max="13316" width="14.5703125" style="131"/>
    <col min="13317" max="13337" width="14.5703125" style="131" customWidth="1"/>
    <col min="13338" max="13572" width="14.5703125" style="131"/>
    <col min="13573" max="13593" width="14.5703125" style="131" customWidth="1"/>
    <col min="13594" max="13828" width="14.5703125" style="131"/>
    <col min="13829" max="13849" width="14.5703125" style="131" customWidth="1"/>
    <col min="13850" max="14084" width="14.5703125" style="131"/>
    <col min="14085" max="14105" width="14.5703125" style="131" customWidth="1"/>
    <col min="14106" max="14340" width="14.5703125" style="131"/>
    <col min="14341" max="14361" width="14.5703125" style="131" customWidth="1"/>
    <col min="14362" max="14596" width="14.5703125" style="131"/>
    <col min="14597" max="14617" width="14.5703125" style="131" customWidth="1"/>
    <col min="14618" max="14852" width="14.5703125" style="131"/>
    <col min="14853" max="14873" width="14.5703125" style="131" customWidth="1"/>
    <col min="14874" max="15108" width="14.5703125" style="131"/>
    <col min="15109" max="15129" width="14.5703125" style="131" customWidth="1"/>
    <col min="15130" max="15364" width="14.5703125" style="131"/>
    <col min="15365" max="15385" width="14.5703125" style="131" customWidth="1"/>
    <col min="15386" max="15620" width="14.5703125" style="131"/>
    <col min="15621" max="15641" width="14.5703125" style="131" customWidth="1"/>
    <col min="15642" max="15876" width="14.5703125" style="131"/>
    <col min="15877" max="15897" width="14.5703125" style="131" customWidth="1"/>
    <col min="15898" max="16132" width="14.5703125" style="131"/>
    <col min="16133" max="16153" width="14.5703125" style="131" customWidth="1"/>
    <col min="16154" max="16384" width="14.5703125" style="131"/>
  </cols>
  <sheetData>
    <row r="1" spans="1:30" x14ac:dyDescent="0.25">
      <c r="E1" s="132"/>
    </row>
    <row r="2" spans="1:30" x14ac:dyDescent="0.25">
      <c r="E2" s="135" t="s">
        <v>215</v>
      </c>
      <c r="G2" s="136"/>
      <c r="I2" s="135" t="s">
        <v>215</v>
      </c>
    </row>
    <row r="3" spans="1:30" x14ac:dyDescent="0.25">
      <c r="E3" s="132"/>
    </row>
    <row r="4" spans="1:30" ht="15.75" thickBot="1" x14ac:dyDescent="0.3"/>
    <row r="5" spans="1:30" ht="21.75" thickBot="1" x14ac:dyDescent="0.35">
      <c r="E5" s="138" t="s">
        <v>0</v>
      </c>
      <c r="F5" s="261">
        <f>'DONNEES CLUB'!$B$5</f>
        <v>0</v>
      </c>
      <c r="G5" s="262"/>
      <c r="H5" s="263"/>
      <c r="I5" s="139" t="s">
        <v>7</v>
      </c>
      <c r="J5" s="271" t="e">
        <f>+VLOOKUP($F$5,Parametre!A:G,7,FALSE)</f>
        <v>#N/A</v>
      </c>
      <c r="K5" s="271"/>
      <c r="L5" s="271"/>
      <c r="M5" s="140"/>
      <c r="N5" s="141" t="s">
        <v>168</v>
      </c>
      <c r="O5" s="142"/>
      <c r="P5" s="141" t="e">
        <f>VLOOKUP(F5,Parametre!A:G,2,FALSE)</f>
        <v>#N/A</v>
      </c>
      <c r="Q5" s="142"/>
      <c r="R5" s="142"/>
      <c r="S5" s="142"/>
      <c r="T5" s="142"/>
      <c r="U5" s="142"/>
      <c r="V5" s="142"/>
      <c r="W5" s="142"/>
      <c r="X5" s="142"/>
      <c r="Y5" s="142"/>
    </row>
    <row r="6" spans="1:30" ht="19.5" thickBot="1" x14ac:dyDescent="0.35">
      <c r="J6" s="270"/>
      <c r="K6" s="270"/>
      <c r="L6" s="270"/>
      <c r="M6" s="143"/>
      <c r="N6" s="141" t="s">
        <v>172</v>
      </c>
      <c r="O6" s="142"/>
      <c r="P6" s="141" t="e">
        <f>+IF('DONNEES CLUB'!$B$10="",'DONNEES CLUB'!B17,'DONNEES CLUB'!B10)</f>
        <v>#N/A</v>
      </c>
      <c r="Q6" s="142"/>
      <c r="R6" s="142"/>
      <c r="S6" s="142"/>
      <c r="T6" s="142"/>
      <c r="U6" s="142"/>
      <c r="V6" s="142"/>
      <c r="W6" s="142"/>
      <c r="X6" s="142"/>
      <c r="Y6" s="142"/>
    </row>
    <row r="7" spans="1:30" ht="19.5" thickBot="1" x14ac:dyDescent="0.35">
      <c r="E7" s="138" t="s">
        <v>1</v>
      </c>
      <c r="F7" s="266">
        <f ca="1">IF('DONNEES CLUB'!B7="","merci de saisir une date dans onglet de club",'DONNEES CLUB'!B7)</f>
        <v>44866</v>
      </c>
      <c r="G7" s="266"/>
      <c r="H7" s="266"/>
      <c r="J7" s="143"/>
      <c r="K7" s="144"/>
      <c r="L7" s="144"/>
      <c r="M7" s="144"/>
      <c r="N7" s="141" t="s">
        <v>173</v>
      </c>
      <c r="O7" s="142"/>
      <c r="P7" s="141" t="e">
        <f>+IF('DONNEES CLUB'!$B$10="",'DONNEES CLUB'!B18,'DONNEES CLUB'!B11)</f>
        <v>#N/A</v>
      </c>
      <c r="Q7" s="142"/>
      <c r="R7" s="142"/>
      <c r="S7" s="142"/>
      <c r="T7" s="142"/>
      <c r="U7" s="142"/>
      <c r="V7" s="142"/>
      <c r="W7" s="142"/>
      <c r="X7" s="142"/>
      <c r="Y7" s="142"/>
    </row>
    <row r="8" spans="1:30" ht="18.75" x14ac:dyDescent="0.3">
      <c r="E8" s="138"/>
      <c r="J8" s="143"/>
      <c r="K8" s="144"/>
      <c r="L8" s="144"/>
      <c r="M8" s="144"/>
      <c r="N8" s="141"/>
      <c r="O8" s="142"/>
      <c r="P8" s="141" t="e">
        <f>+IF('DONNEES CLUB'!$B$10="",'DONNEES CLUB'!B19,'DONNEES CLUB'!B12)</f>
        <v>#N/A</v>
      </c>
      <c r="Q8" s="142" t="e">
        <f>+IF('DONNEES CLUB'!$B$10="",'DONNEES CLUB'!B20,'DONNEES CLUB'!B13)</f>
        <v>#N/A</v>
      </c>
      <c r="R8" s="142"/>
      <c r="S8" s="142"/>
      <c r="T8" s="142"/>
      <c r="U8" s="142"/>
      <c r="V8" s="142"/>
      <c r="W8" s="142"/>
      <c r="X8" s="142"/>
      <c r="Y8" s="142"/>
    </row>
    <row r="9" spans="1:30" ht="19.5" thickBot="1" x14ac:dyDescent="0.35">
      <c r="E9" s="138"/>
      <c r="J9" s="143"/>
      <c r="K9" s="144"/>
      <c r="L9" s="144"/>
      <c r="M9" s="144"/>
    </row>
    <row r="10" spans="1:30" ht="24" thickBot="1" x14ac:dyDescent="0.4">
      <c r="E10" s="145" t="s">
        <v>185</v>
      </c>
      <c r="F10" s="272" t="s">
        <v>217</v>
      </c>
      <c r="G10" s="272"/>
      <c r="H10" s="272"/>
      <c r="J10" s="143"/>
      <c r="K10" s="144"/>
      <c r="L10" s="144"/>
      <c r="M10" s="144"/>
    </row>
    <row r="11" spans="1:30" ht="18.75" x14ac:dyDescent="0.3">
      <c r="E11" s="138"/>
      <c r="J11" s="143"/>
      <c r="K11" s="144"/>
      <c r="L11" s="144"/>
      <c r="M11" s="144"/>
    </row>
    <row r="12" spans="1:30" ht="33.75" customHeight="1" x14ac:dyDescent="0.35">
      <c r="E12" s="138"/>
      <c r="F12" s="52" t="s">
        <v>275</v>
      </c>
      <c r="G12" s="166"/>
      <c r="H12" s="166"/>
      <c r="I12" s="166"/>
      <c r="J12" s="167"/>
      <c r="K12" s="168"/>
      <c r="L12" s="168"/>
      <c r="M12" s="168"/>
    </row>
    <row r="13" spans="1:30" ht="18.75" x14ac:dyDescent="0.3">
      <c r="E13" s="138"/>
      <c r="J13" s="143"/>
      <c r="K13" s="144"/>
      <c r="L13" s="144"/>
      <c r="M13" s="144"/>
    </row>
    <row r="14" spans="1:30" ht="18.75" x14ac:dyDescent="0.3">
      <c r="E14" s="138"/>
      <c r="J14" s="143"/>
      <c r="K14" s="144"/>
      <c r="L14" s="144"/>
      <c r="M14" s="144"/>
    </row>
    <row r="15" spans="1:30" ht="19.5" thickBot="1" x14ac:dyDescent="0.35">
      <c r="E15" s="138"/>
      <c r="J15" s="143"/>
      <c r="K15" s="144"/>
      <c r="L15" s="144"/>
      <c r="M15" s="144"/>
    </row>
    <row r="16" spans="1:30" ht="31.5" customHeight="1" x14ac:dyDescent="0.3">
      <c r="A16" s="174" t="s">
        <v>277</v>
      </c>
      <c r="B16" s="174" t="s">
        <v>166</v>
      </c>
      <c r="C16" s="174" t="s">
        <v>279</v>
      </c>
      <c r="D16" s="175" t="s">
        <v>278</v>
      </c>
      <c r="E16" s="146" t="s">
        <v>189</v>
      </c>
      <c r="F16" s="147" t="s">
        <v>190</v>
      </c>
      <c r="G16" s="148" t="s">
        <v>3</v>
      </c>
      <c r="H16" s="148" t="s">
        <v>162</v>
      </c>
      <c r="I16" s="148" t="s">
        <v>5</v>
      </c>
      <c r="J16" s="149" t="s">
        <v>163</v>
      </c>
      <c r="K16" s="150" t="s">
        <v>164</v>
      </c>
      <c r="L16" s="151" t="s">
        <v>2</v>
      </c>
      <c r="M16" s="150" t="s">
        <v>169</v>
      </c>
      <c r="N16" s="273" t="s">
        <v>4</v>
      </c>
      <c r="O16" s="273"/>
      <c r="P16" s="273"/>
      <c r="Q16" s="273"/>
      <c r="R16" s="152"/>
      <c r="S16" s="153" t="s">
        <v>170</v>
      </c>
      <c r="T16" s="154" t="s">
        <v>171</v>
      </c>
      <c r="U16" s="153" t="s">
        <v>165</v>
      </c>
      <c r="V16" s="153" t="s">
        <v>166</v>
      </c>
      <c r="W16" s="155" t="s">
        <v>6</v>
      </c>
      <c r="X16" s="153" t="s">
        <v>167</v>
      </c>
      <c r="Y16" s="194" t="s">
        <v>349</v>
      </c>
      <c r="AB16" s="270"/>
      <c r="AC16" s="270"/>
      <c r="AD16" s="270"/>
    </row>
    <row r="17" spans="1:29" s="156" customFormat="1" ht="30" customHeight="1" x14ac:dyDescent="0.3">
      <c r="A17" s="176" t="str">
        <f>+IF(E17&lt;&gt;"",1,"")</f>
        <v/>
      </c>
      <c r="B17" s="176" t="str">
        <f>+IF(A17=1,IF(YEAR(G17)&gt;Parametre!$M$4,"licence jeune","licence senior"),"")</f>
        <v/>
      </c>
      <c r="C17" s="176" t="str">
        <f t="shared" ref="C17:C36" si="0">+IF(A17=1,IF(OR(K17&lt;&gt;29,M17&lt;&gt;$J$5),$F$10,"renouvellement"),"")</f>
        <v/>
      </c>
      <c r="D17" s="176" t="str">
        <f>+IF(OR(C17=$F$10,C17=""),"","erreur")</f>
        <v/>
      </c>
      <c r="E17" s="130"/>
      <c r="F17" s="157"/>
      <c r="G17" s="157"/>
      <c r="H17" s="157"/>
      <c r="I17" s="157"/>
      <c r="J17" s="157"/>
      <c r="K17" s="158"/>
      <c r="L17" s="158"/>
      <c r="M17" s="158"/>
      <c r="N17" s="157"/>
      <c r="O17" s="157"/>
      <c r="P17" s="158"/>
      <c r="Q17" s="157"/>
      <c r="R17" s="157"/>
      <c r="S17" s="157"/>
      <c r="T17" s="157"/>
      <c r="U17" s="158"/>
      <c r="V17" s="157"/>
      <c r="W17" s="157"/>
      <c r="X17" s="157"/>
      <c r="Y17" s="157"/>
    </row>
    <row r="18" spans="1:29" s="156" customFormat="1" ht="30" customHeight="1" x14ac:dyDescent="0.3">
      <c r="A18" s="176" t="str">
        <f t="shared" ref="A18:A35" si="1">+IF(E18&lt;&gt;"",1,"")</f>
        <v/>
      </c>
      <c r="B18" s="176" t="str">
        <f>+IF(A18=1,IF(YEAR(G18)&gt;Parametre!$M$4,"licence jeune","licence senior"),"")</f>
        <v/>
      </c>
      <c r="C18" s="176" t="str">
        <f t="shared" si="0"/>
        <v/>
      </c>
      <c r="D18" s="176" t="str">
        <f t="shared" ref="D18:D35" si="2">+IF(OR(C18=$F$10,C18=""),"","erreur")</f>
        <v/>
      </c>
      <c r="E18" s="130"/>
      <c r="F18" s="157"/>
      <c r="G18" s="157"/>
      <c r="H18" s="157"/>
      <c r="I18" s="157"/>
      <c r="J18" s="157"/>
      <c r="K18" s="158"/>
      <c r="L18" s="158"/>
      <c r="M18" s="158"/>
      <c r="N18" s="157"/>
      <c r="O18" s="157"/>
      <c r="P18" s="158"/>
      <c r="Q18" s="157"/>
      <c r="R18" s="157"/>
      <c r="S18" s="157"/>
      <c r="T18" s="157"/>
      <c r="U18" s="158"/>
      <c r="V18" s="157"/>
      <c r="W18" s="157"/>
      <c r="X18" s="157"/>
      <c r="Y18" s="157"/>
    </row>
    <row r="19" spans="1:29" s="156" customFormat="1" ht="30" customHeight="1" x14ac:dyDescent="0.3">
      <c r="A19" s="176" t="str">
        <f t="shared" si="1"/>
        <v/>
      </c>
      <c r="B19" s="176" t="str">
        <f>+IF(A19=1,IF(YEAR(G19)&gt;Parametre!$M$4,"licence jeune","licence senior"),"")</f>
        <v/>
      </c>
      <c r="C19" s="176" t="str">
        <f t="shared" si="0"/>
        <v/>
      </c>
      <c r="D19" s="176" t="str">
        <f t="shared" si="2"/>
        <v/>
      </c>
      <c r="E19" s="130"/>
      <c r="F19" s="157"/>
      <c r="G19" s="157"/>
      <c r="H19" s="157"/>
      <c r="I19" s="157"/>
      <c r="J19" s="157"/>
      <c r="K19" s="158"/>
      <c r="L19" s="158"/>
      <c r="M19" s="158"/>
      <c r="N19" s="157"/>
      <c r="O19" s="157"/>
      <c r="P19" s="158"/>
      <c r="Q19" s="157"/>
      <c r="R19" s="157"/>
      <c r="S19" s="157"/>
      <c r="T19" s="157"/>
      <c r="U19" s="158"/>
      <c r="V19" s="157"/>
      <c r="W19" s="157"/>
      <c r="X19" s="157"/>
      <c r="Y19" s="157"/>
    </row>
    <row r="20" spans="1:29" s="156" customFormat="1" ht="30" customHeight="1" x14ac:dyDescent="0.3">
      <c r="A20" s="176" t="str">
        <f t="shared" si="1"/>
        <v/>
      </c>
      <c r="B20" s="176" t="str">
        <f>+IF(A20=1,IF(YEAR(G20)&gt;Parametre!$M$4,"licence jeune","licence senior"),"")</f>
        <v/>
      </c>
      <c r="C20" s="176" t="str">
        <f t="shared" si="0"/>
        <v/>
      </c>
      <c r="D20" s="176" t="str">
        <f t="shared" si="2"/>
        <v/>
      </c>
      <c r="E20" s="130"/>
      <c r="F20" s="157"/>
      <c r="G20" s="157"/>
      <c r="H20" s="157"/>
      <c r="I20" s="157"/>
      <c r="J20" s="157"/>
      <c r="K20" s="158"/>
      <c r="L20" s="158"/>
      <c r="M20" s="158"/>
      <c r="N20" s="157"/>
      <c r="O20" s="157"/>
      <c r="P20" s="158"/>
      <c r="Q20" s="157"/>
      <c r="R20" s="157"/>
      <c r="S20" s="157"/>
      <c r="T20" s="157"/>
      <c r="U20" s="158"/>
      <c r="V20" s="157"/>
      <c r="W20" s="157"/>
      <c r="X20" s="157"/>
      <c r="Y20" s="157"/>
      <c r="Z20" s="159"/>
      <c r="AA20" s="159"/>
      <c r="AC20" s="160"/>
    </row>
    <row r="21" spans="1:29" s="156" customFormat="1" ht="30" customHeight="1" x14ac:dyDescent="0.3">
      <c r="A21" s="176" t="str">
        <f t="shared" si="1"/>
        <v/>
      </c>
      <c r="B21" s="176" t="str">
        <f>+IF(A21=1,IF(YEAR(G21)&gt;Parametre!$M$4,"licence jeune","licence senior"),"")</f>
        <v/>
      </c>
      <c r="C21" s="176" t="str">
        <f t="shared" si="0"/>
        <v/>
      </c>
      <c r="D21" s="176" t="str">
        <f t="shared" si="2"/>
        <v/>
      </c>
      <c r="E21" s="130"/>
      <c r="F21" s="157"/>
      <c r="G21" s="157"/>
      <c r="H21" s="157"/>
      <c r="I21" s="157"/>
      <c r="J21" s="157"/>
      <c r="K21" s="158"/>
      <c r="L21" s="158"/>
      <c r="M21" s="158" t="str">
        <f t="shared" ref="M21:M35" si="3">+IF(E21="","",$J$5)</f>
        <v/>
      </c>
      <c r="N21" s="157"/>
      <c r="O21" s="157"/>
      <c r="P21" s="158"/>
      <c r="Q21" s="157"/>
      <c r="R21" s="157"/>
      <c r="S21" s="157"/>
      <c r="T21" s="157"/>
      <c r="U21" s="158"/>
      <c r="V21" s="157"/>
      <c r="W21" s="157"/>
      <c r="X21" s="157"/>
      <c r="Y21" s="157"/>
    </row>
    <row r="22" spans="1:29" s="156" customFormat="1" ht="30" customHeight="1" x14ac:dyDescent="0.3">
      <c r="A22" s="176" t="str">
        <f t="shared" si="1"/>
        <v/>
      </c>
      <c r="B22" s="176" t="str">
        <f>+IF(A22=1,IF(YEAR(G22)&gt;Parametre!$M$4,"licence jeune","licence senior"),"")</f>
        <v/>
      </c>
      <c r="C22" s="176" t="str">
        <f t="shared" si="0"/>
        <v/>
      </c>
      <c r="D22" s="176" t="str">
        <f t="shared" si="2"/>
        <v/>
      </c>
      <c r="E22" s="130"/>
      <c r="F22" s="157"/>
      <c r="G22" s="157"/>
      <c r="H22" s="157"/>
      <c r="I22" s="157"/>
      <c r="J22" s="157"/>
      <c r="K22" s="158"/>
      <c r="L22" s="158"/>
      <c r="M22" s="158" t="str">
        <f t="shared" si="3"/>
        <v/>
      </c>
      <c r="N22" s="157"/>
      <c r="O22" s="157"/>
      <c r="P22" s="158"/>
      <c r="Q22" s="157"/>
      <c r="R22" s="157"/>
      <c r="S22" s="157"/>
      <c r="T22" s="157"/>
      <c r="U22" s="158"/>
      <c r="V22" s="157"/>
      <c r="W22" s="157"/>
      <c r="X22" s="157"/>
      <c r="Y22" s="157"/>
    </row>
    <row r="23" spans="1:29" s="156" customFormat="1" ht="30" customHeight="1" x14ac:dyDescent="0.3">
      <c r="A23" s="176" t="str">
        <f t="shared" si="1"/>
        <v/>
      </c>
      <c r="B23" s="176" t="str">
        <f>+IF(A23=1,IF(YEAR(G23)&gt;Parametre!$M$4,"licence jeune","licence senior"),"")</f>
        <v/>
      </c>
      <c r="C23" s="176" t="str">
        <f t="shared" si="0"/>
        <v/>
      </c>
      <c r="D23" s="176" t="str">
        <f t="shared" si="2"/>
        <v/>
      </c>
      <c r="E23" s="130"/>
      <c r="F23" s="157"/>
      <c r="G23" s="157"/>
      <c r="H23" s="157"/>
      <c r="I23" s="157"/>
      <c r="J23" s="157"/>
      <c r="K23" s="158"/>
      <c r="L23" s="158"/>
      <c r="M23" s="158" t="str">
        <f t="shared" si="3"/>
        <v/>
      </c>
      <c r="N23" s="157"/>
      <c r="O23" s="157"/>
      <c r="P23" s="158"/>
      <c r="Q23" s="157"/>
      <c r="R23" s="157"/>
      <c r="S23" s="157"/>
      <c r="T23" s="157"/>
      <c r="U23" s="158"/>
      <c r="V23" s="157"/>
      <c r="W23" s="157"/>
      <c r="X23" s="157"/>
      <c r="Y23" s="157"/>
    </row>
    <row r="24" spans="1:29" s="156" customFormat="1" ht="30" customHeight="1" x14ac:dyDescent="0.3">
      <c r="A24" s="176" t="str">
        <f t="shared" si="1"/>
        <v/>
      </c>
      <c r="B24" s="176" t="str">
        <f>+IF(A24=1,IF(YEAR(G24)&gt;Parametre!$M$4,"licence jeune","licence senior"),"")</f>
        <v/>
      </c>
      <c r="C24" s="176" t="str">
        <f t="shared" si="0"/>
        <v/>
      </c>
      <c r="D24" s="176" t="str">
        <f t="shared" si="2"/>
        <v/>
      </c>
      <c r="E24" s="130"/>
      <c r="F24" s="157"/>
      <c r="G24" s="157"/>
      <c r="H24" s="157"/>
      <c r="I24" s="157"/>
      <c r="J24" s="157"/>
      <c r="K24" s="158"/>
      <c r="L24" s="158"/>
      <c r="M24" s="158" t="str">
        <f t="shared" si="3"/>
        <v/>
      </c>
      <c r="N24" s="157"/>
      <c r="O24" s="157"/>
      <c r="P24" s="158"/>
      <c r="Q24" s="157"/>
      <c r="R24" s="157"/>
      <c r="S24" s="157"/>
      <c r="T24" s="157"/>
      <c r="U24" s="158"/>
      <c r="V24" s="157"/>
      <c r="W24" s="157"/>
      <c r="X24" s="157"/>
      <c r="Y24" s="157"/>
    </row>
    <row r="25" spans="1:29" s="156" customFormat="1" ht="30" customHeight="1" x14ac:dyDescent="0.3">
      <c r="A25" s="176" t="str">
        <f t="shared" si="1"/>
        <v/>
      </c>
      <c r="B25" s="176" t="str">
        <f>+IF(A25=1,IF(YEAR(G25)&gt;Parametre!$M$4,"licence jeune","licence senior"),"")</f>
        <v/>
      </c>
      <c r="C25" s="176" t="str">
        <f t="shared" si="0"/>
        <v/>
      </c>
      <c r="D25" s="176" t="str">
        <f t="shared" si="2"/>
        <v/>
      </c>
      <c r="E25" s="130"/>
      <c r="F25" s="157"/>
      <c r="G25" s="157"/>
      <c r="H25" s="157"/>
      <c r="I25" s="157"/>
      <c r="J25" s="157"/>
      <c r="K25" s="158"/>
      <c r="L25" s="158"/>
      <c r="M25" s="158" t="str">
        <f t="shared" si="3"/>
        <v/>
      </c>
      <c r="N25" s="157"/>
      <c r="O25" s="157"/>
      <c r="P25" s="158"/>
      <c r="Q25" s="157"/>
      <c r="R25" s="157"/>
      <c r="S25" s="157"/>
      <c r="T25" s="157"/>
      <c r="U25" s="158"/>
      <c r="V25" s="157"/>
      <c r="W25" s="157"/>
      <c r="X25" s="157"/>
      <c r="Y25" s="157"/>
    </row>
    <row r="26" spans="1:29" s="156" customFormat="1" ht="30" customHeight="1" x14ac:dyDescent="0.3">
      <c r="A26" s="176" t="str">
        <f t="shared" si="1"/>
        <v/>
      </c>
      <c r="B26" s="176" t="str">
        <f>+IF(A26=1,IF(YEAR(G26)&gt;Parametre!$M$4,"licence jeune","licence senior"),"")</f>
        <v/>
      </c>
      <c r="C26" s="176" t="str">
        <f t="shared" si="0"/>
        <v/>
      </c>
      <c r="D26" s="176" t="str">
        <f t="shared" si="2"/>
        <v/>
      </c>
      <c r="E26" s="233"/>
      <c r="F26" s="157"/>
      <c r="G26" s="157"/>
      <c r="H26" s="157"/>
      <c r="I26" s="157"/>
      <c r="J26" s="157"/>
      <c r="K26" s="158"/>
      <c r="L26" s="158"/>
      <c r="M26" s="158" t="str">
        <f t="shared" si="3"/>
        <v/>
      </c>
      <c r="N26" s="157"/>
      <c r="O26" s="157"/>
      <c r="P26" s="158"/>
      <c r="Q26" s="157"/>
      <c r="R26" s="157"/>
      <c r="S26" s="157"/>
      <c r="T26" s="157"/>
      <c r="U26" s="158"/>
      <c r="V26" s="157"/>
      <c r="W26" s="157"/>
      <c r="X26" s="157"/>
      <c r="Y26" s="157"/>
    </row>
    <row r="27" spans="1:29" ht="30" customHeight="1" x14ac:dyDescent="0.3">
      <c r="A27" s="176" t="str">
        <f t="shared" si="1"/>
        <v/>
      </c>
      <c r="B27" s="176" t="str">
        <f>+IF(A27=1,IF(YEAR(G27)&gt;Parametre!$M$4,"licence jeune","licence senior"),"")</f>
        <v/>
      </c>
      <c r="C27" s="176" t="str">
        <f t="shared" si="0"/>
        <v/>
      </c>
      <c r="D27" s="176" t="str">
        <f t="shared" si="2"/>
        <v/>
      </c>
      <c r="E27" s="233"/>
      <c r="F27" s="157"/>
      <c r="G27" s="157"/>
      <c r="H27" s="157"/>
      <c r="I27" s="157"/>
      <c r="J27" s="157"/>
      <c r="K27" s="158"/>
      <c r="L27" s="158"/>
      <c r="M27" s="158" t="str">
        <f t="shared" si="3"/>
        <v/>
      </c>
      <c r="N27" s="157"/>
      <c r="O27" s="157"/>
      <c r="P27" s="158"/>
      <c r="Q27" s="157"/>
      <c r="R27" s="157"/>
      <c r="S27" s="157"/>
      <c r="T27" s="157"/>
      <c r="U27" s="158"/>
      <c r="V27" s="157"/>
      <c r="W27" s="157"/>
      <c r="X27" s="157"/>
      <c r="Y27" s="157"/>
    </row>
    <row r="28" spans="1:29" s="156" customFormat="1" ht="30" customHeight="1" x14ac:dyDescent="0.3">
      <c r="A28" s="176" t="str">
        <f t="shared" si="1"/>
        <v/>
      </c>
      <c r="B28" s="176" t="str">
        <f>+IF(A28=1,IF(YEAR(G28)&gt;Parametre!$M$4,"licence jeune","licence senior"),"")</f>
        <v/>
      </c>
      <c r="C28" s="176" t="str">
        <f t="shared" si="0"/>
        <v/>
      </c>
      <c r="D28" s="176" t="str">
        <f t="shared" si="2"/>
        <v/>
      </c>
      <c r="E28" s="233"/>
      <c r="F28" s="157"/>
      <c r="G28" s="157"/>
      <c r="H28" s="157"/>
      <c r="I28" s="157"/>
      <c r="J28" s="157"/>
      <c r="K28" s="158"/>
      <c r="L28" s="158"/>
      <c r="M28" s="158" t="str">
        <f t="shared" si="3"/>
        <v/>
      </c>
      <c r="N28" s="157"/>
      <c r="O28" s="157"/>
      <c r="P28" s="158"/>
      <c r="Q28" s="157"/>
      <c r="R28" s="157"/>
      <c r="S28" s="157"/>
      <c r="T28" s="157"/>
      <c r="U28" s="158"/>
      <c r="V28" s="157"/>
      <c r="W28" s="157"/>
      <c r="X28" s="157"/>
      <c r="Y28" s="157"/>
    </row>
    <row r="29" spans="1:29" s="156" customFormat="1" ht="30" customHeight="1" x14ac:dyDescent="0.3">
      <c r="A29" s="176" t="str">
        <f t="shared" si="1"/>
        <v/>
      </c>
      <c r="B29" s="176" t="str">
        <f>+IF(A29=1,IF(YEAR(G29)&gt;Parametre!$M$4,"licence jeune","licence senior"),"")</f>
        <v/>
      </c>
      <c r="C29" s="176" t="str">
        <f t="shared" si="0"/>
        <v/>
      </c>
      <c r="D29" s="176" t="str">
        <f t="shared" si="2"/>
        <v/>
      </c>
      <c r="E29" s="233"/>
      <c r="F29" s="157"/>
      <c r="G29" s="157"/>
      <c r="H29" s="157"/>
      <c r="I29" s="157"/>
      <c r="J29" s="157"/>
      <c r="K29" s="158"/>
      <c r="L29" s="158"/>
      <c r="M29" s="158" t="str">
        <f t="shared" si="3"/>
        <v/>
      </c>
      <c r="N29" s="157"/>
      <c r="O29" s="157"/>
      <c r="P29" s="158"/>
      <c r="Q29" s="157"/>
      <c r="R29" s="157"/>
      <c r="S29" s="157"/>
      <c r="T29" s="157"/>
      <c r="U29" s="158"/>
      <c r="V29" s="157"/>
      <c r="W29" s="157"/>
      <c r="X29" s="157"/>
      <c r="Y29" s="157"/>
    </row>
    <row r="30" spans="1:29" s="156" customFormat="1" ht="30" customHeight="1" x14ac:dyDescent="0.3">
      <c r="A30" s="176" t="str">
        <f t="shared" si="1"/>
        <v/>
      </c>
      <c r="B30" s="176" t="str">
        <f>+IF(A30=1,IF(YEAR(G30)&gt;Parametre!$M$4,"licence jeune","licence senior"),"")</f>
        <v/>
      </c>
      <c r="C30" s="176" t="str">
        <f t="shared" si="0"/>
        <v/>
      </c>
      <c r="D30" s="176" t="str">
        <f t="shared" si="2"/>
        <v/>
      </c>
      <c r="E30" s="233"/>
      <c r="F30" s="157"/>
      <c r="G30" s="157"/>
      <c r="H30" s="157"/>
      <c r="I30" s="157"/>
      <c r="J30" s="157"/>
      <c r="K30" s="158"/>
      <c r="L30" s="158"/>
      <c r="M30" s="158" t="str">
        <f t="shared" si="3"/>
        <v/>
      </c>
      <c r="N30" s="157"/>
      <c r="O30" s="157"/>
      <c r="P30" s="158"/>
      <c r="Q30" s="157"/>
      <c r="R30" s="157"/>
      <c r="S30" s="157"/>
      <c r="T30" s="157"/>
      <c r="U30" s="158"/>
      <c r="V30" s="157"/>
      <c r="W30" s="157"/>
      <c r="X30" s="157"/>
      <c r="Y30" s="157"/>
    </row>
    <row r="31" spans="1:29" s="156" customFormat="1" ht="30" customHeight="1" x14ac:dyDescent="0.3">
      <c r="A31" s="176" t="str">
        <f t="shared" si="1"/>
        <v/>
      </c>
      <c r="B31" s="176" t="str">
        <f>+IF(A31=1,IF(YEAR(G31)&gt;Parametre!$M$4,"licence jeune","licence senior"),"")</f>
        <v/>
      </c>
      <c r="C31" s="176" t="str">
        <f t="shared" si="0"/>
        <v/>
      </c>
      <c r="D31" s="176" t="str">
        <f t="shared" si="2"/>
        <v/>
      </c>
      <c r="E31" s="233"/>
      <c r="F31" s="157"/>
      <c r="G31" s="157"/>
      <c r="H31" s="157"/>
      <c r="I31" s="157"/>
      <c r="J31" s="157"/>
      <c r="K31" s="158"/>
      <c r="L31" s="158"/>
      <c r="M31" s="158" t="str">
        <f t="shared" si="3"/>
        <v/>
      </c>
      <c r="N31" s="157"/>
      <c r="O31" s="157"/>
      <c r="P31" s="158"/>
      <c r="Q31" s="157"/>
      <c r="R31" s="157"/>
      <c r="S31" s="157"/>
      <c r="T31" s="157"/>
      <c r="U31" s="158"/>
      <c r="V31" s="157"/>
      <c r="W31" s="157"/>
      <c r="X31" s="157"/>
      <c r="Y31" s="157"/>
      <c r="Z31" s="159"/>
      <c r="AA31" s="159"/>
      <c r="AC31" s="160"/>
    </row>
    <row r="32" spans="1:29" s="156" customFormat="1" ht="30" customHeight="1" x14ac:dyDescent="0.3">
      <c r="A32" s="176" t="str">
        <f t="shared" si="1"/>
        <v/>
      </c>
      <c r="B32" s="176" t="str">
        <f>+IF(A32=1,IF(YEAR(G32)&gt;Parametre!$M$4,"licence jeune","licence senior"),"")</f>
        <v/>
      </c>
      <c r="C32" s="176" t="str">
        <f t="shared" si="0"/>
        <v/>
      </c>
      <c r="D32" s="176" t="str">
        <f t="shared" si="2"/>
        <v/>
      </c>
      <c r="E32" s="233"/>
      <c r="F32" s="157"/>
      <c r="G32" s="157"/>
      <c r="H32" s="157"/>
      <c r="I32" s="157"/>
      <c r="J32" s="157"/>
      <c r="K32" s="158"/>
      <c r="L32" s="158"/>
      <c r="M32" s="158" t="str">
        <f t="shared" si="3"/>
        <v/>
      </c>
      <c r="N32" s="157"/>
      <c r="O32" s="157"/>
      <c r="P32" s="158"/>
      <c r="Q32" s="157"/>
      <c r="R32" s="157"/>
      <c r="S32" s="157"/>
      <c r="T32" s="157"/>
      <c r="U32" s="158"/>
      <c r="V32" s="157"/>
      <c r="W32" s="157"/>
      <c r="X32" s="157"/>
      <c r="Y32" s="157"/>
    </row>
    <row r="33" spans="1:25" s="156" customFormat="1" ht="30" customHeight="1" x14ac:dyDescent="0.3">
      <c r="A33" s="176" t="str">
        <f t="shared" si="1"/>
        <v/>
      </c>
      <c r="B33" s="176" t="str">
        <f>+IF(A33=1,IF(YEAR(G33)&gt;Parametre!$M$4,"licence jeune","licence senior"),"")</f>
        <v/>
      </c>
      <c r="C33" s="176" t="str">
        <f t="shared" si="0"/>
        <v/>
      </c>
      <c r="D33" s="176" t="str">
        <f t="shared" si="2"/>
        <v/>
      </c>
      <c r="E33" s="233"/>
      <c r="F33" s="157"/>
      <c r="G33" s="157"/>
      <c r="H33" s="157"/>
      <c r="I33" s="157"/>
      <c r="J33" s="157"/>
      <c r="K33" s="158"/>
      <c r="L33" s="158"/>
      <c r="M33" s="158" t="str">
        <f t="shared" si="3"/>
        <v/>
      </c>
      <c r="N33" s="157"/>
      <c r="O33" s="157"/>
      <c r="P33" s="158"/>
      <c r="Q33" s="157"/>
      <c r="R33" s="157"/>
      <c r="S33" s="157"/>
      <c r="T33" s="157"/>
      <c r="U33" s="158"/>
      <c r="V33" s="157"/>
      <c r="W33" s="157"/>
      <c r="X33" s="157"/>
      <c r="Y33" s="157"/>
    </row>
    <row r="34" spans="1:25" s="156" customFormat="1" ht="30" customHeight="1" x14ac:dyDescent="0.3">
      <c r="A34" s="176" t="str">
        <f t="shared" si="1"/>
        <v/>
      </c>
      <c r="B34" s="176" t="str">
        <f>+IF(A34=1,IF(YEAR(G34)&gt;Parametre!$M$4,"licence jeune","licence senior"),"")</f>
        <v/>
      </c>
      <c r="C34" s="176" t="str">
        <f t="shared" si="0"/>
        <v/>
      </c>
      <c r="D34" s="176" t="str">
        <f t="shared" si="2"/>
        <v/>
      </c>
      <c r="E34" s="233"/>
      <c r="F34" s="157"/>
      <c r="G34" s="157"/>
      <c r="H34" s="157"/>
      <c r="I34" s="157"/>
      <c r="J34" s="157"/>
      <c r="K34" s="158"/>
      <c r="L34" s="158"/>
      <c r="M34" s="158" t="str">
        <f t="shared" si="3"/>
        <v/>
      </c>
      <c r="N34" s="157"/>
      <c r="O34" s="157"/>
      <c r="P34" s="158"/>
      <c r="Q34" s="157"/>
      <c r="R34" s="157"/>
      <c r="S34" s="157"/>
      <c r="T34" s="157"/>
      <c r="U34" s="158"/>
      <c r="V34" s="157"/>
      <c r="W34" s="157"/>
      <c r="X34" s="157"/>
      <c r="Y34" s="157"/>
    </row>
    <row r="35" spans="1:25" s="156" customFormat="1" ht="30" customHeight="1" x14ac:dyDescent="0.3">
      <c r="A35" s="176" t="str">
        <f t="shared" si="1"/>
        <v/>
      </c>
      <c r="B35" s="176" t="str">
        <f>+IF(A35=1,IF(YEAR(G35)&gt;Parametre!$M$4,"licence jeune","licence senior"),"")</f>
        <v/>
      </c>
      <c r="C35" s="176" t="str">
        <f t="shared" si="0"/>
        <v/>
      </c>
      <c r="D35" s="176" t="str">
        <f t="shared" si="2"/>
        <v/>
      </c>
      <c r="E35" s="233"/>
      <c r="F35" s="157"/>
      <c r="G35" s="157"/>
      <c r="H35" s="157"/>
      <c r="I35" s="157"/>
      <c r="J35" s="157"/>
      <c r="K35" s="158"/>
      <c r="L35" s="158"/>
      <c r="M35" s="158" t="str">
        <f t="shared" si="3"/>
        <v/>
      </c>
      <c r="N35" s="157"/>
      <c r="O35" s="157"/>
      <c r="P35" s="158"/>
      <c r="Q35" s="157"/>
      <c r="R35" s="157"/>
      <c r="S35" s="157"/>
      <c r="T35" s="157"/>
      <c r="U35" s="158"/>
      <c r="V35" s="157"/>
      <c r="W35" s="157"/>
      <c r="X35" s="157"/>
      <c r="Y35" s="157"/>
    </row>
    <row r="36" spans="1:25" ht="30" customHeight="1" x14ac:dyDescent="0.3">
      <c r="A36" s="176" t="str">
        <f t="shared" ref="A36" si="4">+IF(E36&lt;&gt;"",1,"")</f>
        <v/>
      </c>
      <c r="B36" s="176" t="str">
        <f>+IF(A36=1,IF(YEAR(G36)&gt;Parametre!$M$4,"licence jeune","licence senior"),"")</f>
        <v/>
      </c>
      <c r="C36" s="176" t="str">
        <f t="shared" si="0"/>
        <v/>
      </c>
      <c r="D36" s="176" t="str">
        <f t="shared" ref="D36" si="5">+IF(OR(C36=$F$10,C36=""),"","erreur")</f>
        <v/>
      </c>
      <c r="E36" s="233"/>
      <c r="F36" s="157"/>
      <c r="G36" s="157"/>
      <c r="H36" s="157"/>
      <c r="I36" s="157"/>
      <c r="J36" s="157"/>
      <c r="K36" s="158"/>
      <c r="L36" s="158"/>
      <c r="M36" s="158" t="str">
        <f t="shared" ref="M36" si="6">+IF(E36="","",$J$5)</f>
        <v/>
      </c>
      <c r="N36" s="157"/>
      <c r="O36" s="157"/>
      <c r="P36" s="158"/>
      <c r="Q36" s="157"/>
      <c r="R36" s="157"/>
      <c r="S36" s="157"/>
      <c r="T36" s="157"/>
      <c r="U36" s="158"/>
      <c r="V36" s="157"/>
      <c r="W36" s="157"/>
      <c r="X36" s="157"/>
      <c r="Y36" s="157"/>
    </row>
  </sheetData>
  <sheetProtection selectLockedCells="1" selectUnlockedCells="1"/>
  <autoFilter ref="E16:Y16" xr:uid="{00000000-0009-0000-0000-000006000000}">
    <filterColumn colId="9" showButton="0"/>
    <filterColumn colId="10" showButton="0"/>
    <filterColumn colId="11" showButton="0"/>
  </autoFilter>
  <mergeCells count="7">
    <mergeCell ref="AB16:AD16"/>
    <mergeCell ref="F5:H5"/>
    <mergeCell ref="J5:L5"/>
    <mergeCell ref="J6:L6"/>
    <mergeCell ref="F7:H7"/>
    <mergeCell ref="F10:H10"/>
    <mergeCell ref="N16:Q16"/>
  </mergeCells>
  <conditionalFormatting sqref="D17:D92">
    <cfRule type="containsText" dxfId="28" priority="15" operator="containsText" text="erreur">
      <formula>NOT(ISERROR(SEARCH("erreur",D17)))</formula>
    </cfRule>
  </conditionalFormatting>
  <conditionalFormatting sqref="E26:Y35 H17:Y25">
    <cfRule type="containsBlanks" dxfId="27" priority="12">
      <formula>LEN(TRIM(E17))=0</formula>
    </cfRule>
  </conditionalFormatting>
  <conditionalFormatting sqref="E17:E25">
    <cfRule type="containsBlanks" dxfId="26" priority="3">
      <formula>LEN(TRIM(E17))=0</formula>
    </cfRule>
  </conditionalFormatting>
  <conditionalFormatting sqref="F17:G25">
    <cfRule type="containsBlanks" dxfId="25" priority="2">
      <formula>LEN(TRIM(F17))=0</formula>
    </cfRule>
  </conditionalFormatting>
  <conditionalFormatting sqref="E36:Y36">
    <cfRule type="containsBlanks" dxfId="24" priority="1">
      <formula>LEN(TRIM(E36))=0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4" firstPageNumber="0" fitToHeight="2" orientation="landscape" horizontalDpi="300" verticalDpi="300" r:id="rId1"/>
  <headerFooter alignWithMargins="0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9" tint="0.39997558519241921"/>
    <pageSetUpPr fitToPage="1"/>
  </sheetPr>
  <dimension ref="B1:T49"/>
  <sheetViews>
    <sheetView showGridLines="0" view="pageBreakPreview" zoomScaleSheetLayoutView="100" workbookViewId="0">
      <selection activeCell="L30" sqref="L30"/>
    </sheetView>
  </sheetViews>
  <sheetFormatPr baseColWidth="10" defaultColWidth="10.28515625" defaultRowHeight="15" x14ac:dyDescent="0.25"/>
  <cols>
    <col min="1" max="1" width="1.28515625" customWidth="1"/>
    <col min="2" max="2" width="18.5703125" customWidth="1"/>
    <col min="3" max="3" width="17.85546875" customWidth="1"/>
    <col min="4" max="4" width="14.7109375" customWidth="1"/>
    <col min="5" max="5" width="25" customWidth="1"/>
    <col min="6" max="6" width="8.7109375" customWidth="1"/>
    <col min="7" max="8" width="12.140625" customWidth="1"/>
  </cols>
  <sheetData>
    <row r="1" spans="2:20" x14ac:dyDescent="0.25">
      <c r="B1" s="8"/>
      <c r="C1" s="6"/>
      <c r="D1" s="6"/>
      <c r="E1" s="6"/>
      <c r="F1" s="6"/>
      <c r="G1" s="6"/>
      <c r="H1" s="6"/>
      <c r="I1" s="6"/>
      <c r="J1" s="6"/>
      <c r="K1" s="34"/>
    </row>
    <row r="2" spans="2:20" x14ac:dyDescent="0.25">
      <c r="B2" s="8"/>
      <c r="C2" s="6"/>
      <c r="D2" s="6"/>
      <c r="E2" s="6"/>
      <c r="F2" s="121"/>
      <c r="G2" s="6"/>
      <c r="H2" s="6"/>
      <c r="I2" s="6"/>
      <c r="J2" s="6"/>
      <c r="K2" s="34"/>
    </row>
    <row r="3" spans="2:20" x14ac:dyDescent="0.25">
      <c r="B3" s="8"/>
      <c r="C3" s="6"/>
      <c r="D3" s="6"/>
      <c r="E3" s="6"/>
      <c r="F3" s="6"/>
      <c r="G3" s="6"/>
      <c r="H3" s="6"/>
      <c r="I3" s="6"/>
      <c r="J3" s="6"/>
      <c r="K3" s="34"/>
    </row>
    <row r="4" spans="2:20" ht="18" customHeight="1" x14ac:dyDescent="0.25">
      <c r="K4" s="8"/>
      <c r="L4" s="6"/>
      <c r="M4" s="6"/>
      <c r="N4" s="6"/>
      <c r="O4" s="121"/>
      <c r="P4" s="6"/>
      <c r="Q4" s="6"/>
      <c r="R4" s="6"/>
      <c r="S4" s="6"/>
      <c r="T4" s="34"/>
    </row>
    <row r="5" spans="2:20" ht="28.5" customHeight="1" x14ac:dyDescent="0.25">
      <c r="B5" s="55" t="s">
        <v>272</v>
      </c>
      <c r="C5" s="56"/>
      <c r="D5" s="56"/>
      <c r="E5" s="57"/>
      <c r="F5" s="57"/>
      <c r="G5" s="57"/>
      <c r="H5" s="57"/>
      <c r="K5" s="8"/>
      <c r="L5" s="6"/>
      <c r="M5" s="6"/>
      <c r="N5" s="6"/>
      <c r="O5" s="6"/>
      <c r="P5" s="6"/>
      <c r="Q5" s="6"/>
      <c r="R5" s="6"/>
      <c r="S5" s="6"/>
      <c r="T5" s="34"/>
    </row>
    <row r="6" spans="2:20" ht="28.5" customHeight="1" x14ac:dyDescent="0.25">
      <c r="B6" s="55" t="s">
        <v>273</v>
      </c>
      <c r="C6" s="56"/>
      <c r="D6" s="56"/>
      <c r="E6" s="57"/>
      <c r="F6" s="57"/>
      <c r="G6" s="57"/>
      <c r="H6" s="57"/>
      <c r="K6" s="6"/>
      <c r="L6" s="6"/>
      <c r="M6" s="6"/>
      <c r="N6" s="6"/>
      <c r="O6" s="6"/>
      <c r="P6" s="6"/>
      <c r="Q6" s="6"/>
      <c r="R6" s="6"/>
      <c r="S6" s="6"/>
    </row>
    <row r="7" spans="2:20" ht="15.75" x14ac:dyDescent="0.25">
      <c r="B7" s="165" t="s">
        <v>222</v>
      </c>
      <c r="C7" s="58"/>
      <c r="D7" s="58"/>
      <c r="E7" s="59"/>
      <c r="F7" s="60"/>
      <c r="H7" s="58"/>
      <c r="K7" s="121"/>
      <c r="L7" s="6"/>
      <c r="M7" s="122"/>
      <c r="N7" s="6"/>
      <c r="O7" s="121"/>
      <c r="P7" s="6"/>
      <c r="Q7" s="6"/>
      <c r="R7" s="6"/>
      <c r="S7" s="6"/>
    </row>
    <row r="8" spans="2:20" ht="15.75" x14ac:dyDescent="0.25">
      <c r="B8" s="94"/>
      <c r="C8" s="58"/>
      <c r="D8" s="58"/>
      <c r="E8" s="59"/>
      <c r="F8" s="60"/>
      <c r="H8" s="58"/>
      <c r="K8" s="6"/>
      <c r="L8" s="6"/>
      <c r="M8" s="6"/>
      <c r="N8" s="6"/>
      <c r="O8" s="6"/>
      <c r="P8" s="6"/>
      <c r="Q8" s="6"/>
      <c r="R8" s="6"/>
      <c r="S8" s="6"/>
    </row>
    <row r="9" spans="2:20" ht="15.75" x14ac:dyDescent="0.25">
      <c r="B9" s="165" t="s">
        <v>284</v>
      </c>
      <c r="C9" s="58"/>
      <c r="D9" s="58"/>
      <c r="E9" s="59"/>
      <c r="F9" s="58"/>
      <c r="G9" s="61"/>
      <c r="H9" s="58"/>
    </row>
    <row r="10" spans="2:20" x14ac:dyDescent="0.25">
      <c r="B10" s="58"/>
      <c r="C10" s="58"/>
      <c r="D10" s="58"/>
      <c r="E10" s="58"/>
      <c r="F10" s="62"/>
      <c r="G10" s="58"/>
      <c r="H10" s="58"/>
    </row>
    <row r="11" spans="2:20" ht="18.75" x14ac:dyDescent="0.3">
      <c r="B11" s="63" t="s">
        <v>191</v>
      </c>
      <c r="C11" s="58"/>
      <c r="D11" s="58"/>
      <c r="E11" s="58"/>
      <c r="F11" s="62"/>
      <c r="G11" s="58"/>
      <c r="H11" s="58"/>
    </row>
    <row r="12" spans="2:20" ht="18.75" x14ac:dyDescent="0.3">
      <c r="B12" s="63"/>
      <c r="C12" s="58"/>
      <c r="D12" s="58"/>
      <c r="E12" s="58"/>
      <c r="F12" s="62"/>
      <c r="G12" s="58"/>
      <c r="H12" s="58"/>
    </row>
    <row r="13" spans="2:20" ht="15.75" x14ac:dyDescent="0.25">
      <c r="B13" s="95"/>
      <c r="C13" s="95"/>
      <c r="D13" s="95"/>
      <c r="E13" s="58"/>
      <c r="F13" s="84">
        <f>+'DONNEES CLUB'!B5</f>
        <v>0</v>
      </c>
      <c r="G13" s="58"/>
      <c r="H13" s="58"/>
    </row>
    <row r="14" spans="2:20" ht="18.75" x14ac:dyDescent="0.3">
      <c r="B14" s="97" t="s">
        <v>192</v>
      </c>
      <c r="C14" s="95"/>
      <c r="D14" s="94"/>
      <c r="E14" s="98" t="s">
        <v>193</v>
      </c>
      <c r="F14" s="96" t="e">
        <f>+VLOOKUP('DONNEES CLUB'!B5,Parametre!$A:$G,2,FALSE)</f>
        <v>#N/A</v>
      </c>
      <c r="G14" s="96"/>
      <c r="H14" s="64"/>
    </row>
    <row r="15" spans="2:20" ht="18.75" x14ac:dyDescent="0.3">
      <c r="B15" s="97" t="s">
        <v>194</v>
      </c>
      <c r="C15" s="100">
        <f ca="1">TODAY()</f>
        <v>44866</v>
      </c>
      <c r="D15" s="101"/>
      <c r="E15" s="99" t="s">
        <v>155</v>
      </c>
      <c r="F15" s="96" t="e">
        <f>+IF('DONNEES CLUB'!$B$10="",'DONNEES CLUB'!B17,'DONNEES CLUB'!B10)</f>
        <v>#N/A</v>
      </c>
      <c r="G15" s="96"/>
      <c r="H15" s="64"/>
    </row>
    <row r="16" spans="2:20" ht="18.75" x14ac:dyDescent="0.3">
      <c r="B16" s="97" t="s">
        <v>195</v>
      </c>
      <c r="C16" s="102" t="e">
        <f>+C45</f>
        <v>#N/A</v>
      </c>
      <c r="D16" s="94"/>
      <c r="E16" s="96"/>
      <c r="F16" s="96" t="e">
        <f>+IF('DONNEES CLUB'!$B$10="",'DONNEES CLUB'!B18,'DONNEES CLUB'!B11)</f>
        <v>#N/A</v>
      </c>
      <c r="G16" s="96"/>
      <c r="H16" s="64"/>
    </row>
    <row r="17" spans="2:16" ht="18.75" x14ac:dyDescent="0.3">
      <c r="B17" s="58"/>
      <c r="C17" s="58"/>
      <c r="D17" s="58"/>
      <c r="E17" s="58"/>
      <c r="F17" s="96" t="e">
        <f>+IF('DONNEES CLUB'!$B$10="",'DONNEES CLUB'!B19,'DONNEES CLUB'!B12)</f>
        <v>#N/A</v>
      </c>
      <c r="G17" s="96" t="e">
        <f>+IF('DONNEES CLUB'!$B$10="",'DONNEES CLUB'!B20,'DONNEES CLUB'!B13)</f>
        <v>#N/A</v>
      </c>
      <c r="H17" s="64"/>
    </row>
    <row r="18" spans="2:16" x14ac:dyDescent="0.25">
      <c r="B18" s="58"/>
      <c r="C18" s="58"/>
      <c r="D18" s="58"/>
      <c r="E18" s="58"/>
      <c r="F18" s="58"/>
      <c r="H18" s="64"/>
    </row>
    <row r="19" spans="2:16" x14ac:dyDescent="0.25">
      <c r="B19" s="58"/>
      <c r="C19" s="58"/>
      <c r="D19" s="58"/>
      <c r="E19" s="58"/>
      <c r="F19" s="58"/>
      <c r="H19" s="64"/>
    </row>
    <row r="20" spans="2:16" x14ac:dyDescent="0.25">
      <c r="B20" s="58"/>
      <c r="C20" s="58"/>
      <c r="D20" s="58"/>
      <c r="E20" s="58"/>
      <c r="F20" s="58"/>
      <c r="H20" s="64"/>
    </row>
    <row r="21" spans="2:16" x14ac:dyDescent="0.25">
      <c r="B21" s="57"/>
      <c r="C21" s="57"/>
      <c r="D21" s="57"/>
      <c r="E21" s="57"/>
      <c r="F21" s="57"/>
      <c r="G21" s="57"/>
      <c r="H21" s="57"/>
    </row>
    <row r="22" spans="2:16" x14ac:dyDescent="0.25">
      <c r="B22" s="65" t="s">
        <v>196</v>
      </c>
      <c r="C22" s="65" t="s">
        <v>197</v>
      </c>
      <c r="D22" s="65" t="s">
        <v>198</v>
      </c>
      <c r="E22" s="65" t="s">
        <v>210</v>
      </c>
      <c r="F22" s="65" t="s">
        <v>204</v>
      </c>
      <c r="G22" s="65" t="s">
        <v>208</v>
      </c>
      <c r="H22" s="65" t="s">
        <v>209</v>
      </c>
    </row>
    <row r="23" spans="2:16" x14ac:dyDescent="0.25">
      <c r="B23" s="66"/>
      <c r="C23" s="85" t="s">
        <v>266</v>
      </c>
      <c r="D23" s="85" t="s">
        <v>202</v>
      </c>
      <c r="E23" s="67"/>
      <c r="F23" s="90">
        <f>+SUMIF('Renouvellements sans carte'!$B$17:$B$760,Tableau1[[#This Row],[N° de facture]],'Renouvellements sans carte'!$A$17:$A$760)</f>
        <v>0</v>
      </c>
      <c r="G23" s="236">
        <v>31</v>
      </c>
      <c r="H23" s="68">
        <f>+Tableau1[[#This Row],[Prix unitaire]]*Tableau1[[#This Row],[nombre]]</f>
        <v>0</v>
      </c>
    </row>
    <row r="24" spans="2:16" x14ac:dyDescent="0.25">
      <c r="B24" s="86"/>
      <c r="C24" s="85" t="s">
        <v>263</v>
      </c>
      <c r="D24" s="85" t="s">
        <v>203</v>
      </c>
      <c r="E24" s="85"/>
      <c r="F24" s="90">
        <f>+SUMIF('Renouvellements sans carte'!$B$17:$B$760,Tableau1[[#This Row],[N° de facture]],'Renouvellements sans carte'!$A$17:$A$760)</f>
        <v>0</v>
      </c>
      <c r="G24" s="87">
        <v>10</v>
      </c>
      <c r="H24" s="68">
        <f>+Tableau1[[#This Row],[Prix unitaire]]*Tableau1[[#This Row],[nombre]]</f>
        <v>0</v>
      </c>
      <c r="P24" s="179"/>
    </row>
    <row r="25" spans="2:16" x14ac:dyDescent="0.25">
      <c r="B25" s="86"/>
      <c r="C25" s="85"/>
      <c r="D25" s="85"/>
      <c r="E25" s="85"/>
      <c r="F25" s="87"/>
      <c r="G25" s="237"/>
      <c r="H25" s="68">
        <f>+Tableau1[[#This Row],[Prix unitaire]]*Tableau1[[#This Row],[nombre]]</f>
        <v>0</v>
      </c>
    </row>
    <row r="26" spans="2:16" x14ac:dyDescent="0.25">
      <c r="B26" s="86"/>
      <c r="C26" s="85" t="s">
        <v>266</v>
      </c>
      <c r="D26" s="85" t="s">
        <v>202</v>
      </c>
      <c r="E26" s="85"/>
      <c r="F26" s="90">
        <f>+SUMIF('Renouvellements avec carte'!$B$17:$B$750,Tableau1[[#This Row],[N° de facture]],'Renouvellements avec carte'!$A$17:$A$750)</f>
        <v>0</v>
      </c>
      <c r="G26" s="238">
        <v>36</v>
      </c>
      <c r="H26" s="68">
        <f>+Tableau1[[#This Row],[Prix unitaire]]*Tableau1[[#This Row],[nombre]]</f>
        <v>0</v>
      </c>
    </row>
    <row r="27" spans="2:16" x14ac:dyDescent="0.25">
      <c r="B27" s="86"/>
      <c r="C27" s="85" t="s">
        <v>264</v>
      </c>
      <c r="D27" s="85" t="s">
        <v>203</v>
      </c>
      <c r="E27" s="85"/>
      <c r="F27" s="90">
        <f>+SUMIF('Renouvellements avec carte'!$B$17:$B$750,Tableau1[[#This Row],[N° de facture]],'Renouvellements avec carte'!$A$17:$A$750)</f>
        <v>0</v>
      </c>
      <c r="G27" s="87">
        <v>15</v>
      </c>
      <c r="H27" s="68">
        <f>+Tableau1[[#This Row],[Prix unitaire]]*Tableau1[[#This Row],[nombre]]</f>
        <v>0</v>
      </c>
    </row>
    <row r="28" spans="2:16" x14ac:dyDescent="0.25">
      <c r="B28" s="86"/>
      <c r="C28" s="85"/>
      <c r="D28" s="85"/>
      <c r="E28" s="85"/>
      <c r="F28" s="87"/>
      <c r="G28" s="237"/>
      <c r="H28" s="68">
        <f>+Tableau1[[#This Row],[Prix unitaire]]*Tableau1[[#This Row],[nombre]]</f>
        <v>0</v>
      </c>
    </row>
    <row r="29" spans="2:16" x14ac:dyDescent="0.25">
      <c r="B29" s="86"/>
      <c r="C29" s="85" t="s">
        <v>267</v>
      </c>
      <c r="D29" s="85" t="s">
        <v>202</v>
      </c>
      <c r="E29" s="85"/>
      <c r="F29" s="90">
        <f>+SUMIF(Mutations!$B$17:$B$76,Tableau1[[#This Row],[N° de facture]],Mutations!$A$17:$A$76)</f>
        <v>0</v>
      </c>
      <c r="G29" s="238">
        <v>31</v>
      </c>
      <c r="H29" s="68">
        <f>+Tableau1[[#This Row],[Prix unitaire]]*Tableau1[[#This Row],[nombre]]</f>
        <v>0</v>
      </c>
    </row>
    <row r="30" spans="2:16" x14ac:dyDescent="0.25">
      <c r="B30" s="86"/>
      <c r="C30" s="85"/>
      <c r="D30" s="85" t="s">
        <v>203</v>
      </c>
      <c r="E30" s="85"/>
      <c r="F30" s="90">
        <f>+SUMIF(Mutations!$B$17:$B$76,Tableau1[[#This Row],[N° de facture]],Mutations!$A$17:$A$76)</f>
        <v>0</v>
      </c>
      <c r="G30" s="87">
        <v>10</v>
      </c>
      <c r="H30" s="68">
        <f>+Tableau1[[#This Row],[Prix unitaire]]*Tableau1[[#This Row],[nombre]]</f>
        <v>0</v>
      </c>
    </row>
    <row r="31" spans="2:16" x14ac:dyDescent="0.25">
      <c r="B31" s="86"/>
      <c r="C31" s="85"/>
      <c r="D31" s="85"/>
      <c r="E31" s="85"/>
      <c r="F31" s="87"/>
      <c r="G31" s="237"/>
      <c r="H31" s="68">
        <f>+Tableau1[[#This Row],[Prix unitaire]]*Tableau1[[#This Row],[nombre]]</f>
        <v>0</v>
      </c>
    </row>
    <row r="32" spans="2:16" x14ac:dyDescent="0.25">
      <c r="B32" s="86"/>
      <c r="C32" s="85" t="s">
        <v>268</v>
      </c>
      <c r="D32" s="85" t="s">
        <v>202</v>
      </c>
      <c r="E32" s="85"/>
      <c r="F32" s="90">
        <f>+SUMIF(Nouvelles!$B$17:$B$76,Tableau1[[#This Row],[N° de facture]],Nouvelles!$A$17:$A$76)</f>
        <v>0</v>
      </c>
      <c r="G32" s="238">
        <v>31</v>
      </c>
      <c r="H32" s="68">
        <f>+Tableau1[[#This Row],[Prix unitaire]]*Tableau1[[#This Row],[nombre]]</f>
        <v>0</v>
      </c>
    </row>
    <row r="33" spans="2:8" x14ac:dyDescent="0.25">
      <c r="B33" s="86"/>
      <c r="C33" s="85"/>
      <c r="D33" s="85" t="s">
        <v>203</v>
      </c>
      <c r="E33" s="85"/>
      <c r="F33" s="90">
        <f>+SUMIF(Nouvelles!$B$17:$B$76,Tableau1[[#This Row],[N° de facture]],Nouvelles!$A$17:$A$76)</f>
        <v>0</v>
      </c>
      <c r="G33" s="87">
        <v>10</v>
      </c>
      <c r="H33" s="68">
        <f>+Tableau1[[#This Row],[Prix unitaire]]*Tableau1[[#This Row],[nombre]]</f>
        <v>0</v>
      </c>
    </row>
    <row r="34" spans="2:8" x14ac:dyDescent="0.25">
      <c r="B34" s="86"/>
      <c r="C34" s="85"/>
      <c r="D34" s="85"/>
      <c r="E34" s="85"/>
      <c r="F34" s="87"/>
      <c r="G34" s="237"/>
      <c r="H34" s="68">
        <f>+Tableau1[[#This Row],[Prix unitaire]]*Tableau1[[#This Row],[nombre]]</f>
        <v>0</v>
      </c>
    </row>
    <row r="35" spans="2:8" x14ac:dyDescent="0.25">
      <c r="B35" s="86"/>
      <c r="C35" s="85" t="s">
        <v>269</v>
      </c>
      <c r="D35" s="85" t="s">
        <v>202</v>
      </c>
      <c r="E35" s="85"/>
      <c r="F35" s="90">
        <f>+SUMIF(Duplicatas!$B$17:$B$76,Tableau1[[#This Row],[N° de facture]],Duplicatas!$A$17:$A$76)</f>
        <v>0</v>
      </c>
      <c r="G35" s="87">
        <v>20</v>
      </c>
      <c r="H35" s="68">
        <f>+Tableau1[[#This Row],[Prix unitaire]]*Tableau1[[#This Row],[nombre]]</f>
        <v>0</v>
      </c>
    </row>
    <row r="36" spans="2:8" x14ac:dyDescent="0.25">
      <c r="B36" s="86"/>
      <c r="C36" s="162" t="s">
        <v>265</v>
      </c>
      <c r="D36" s="85" t="s">
        <v>203</v>
      </c>
      <c r="E36" s="85"/>
      <c r="F36" s="90">
        <f>+SUMIF(Duplicatas!$B$17:$B$76,Tableau1[[#This Row],[N° de facture]],Duplicatas!$A$17:$A$76)</f>
        <v>0</v>
      </c>
      <c r="G36" s="87">
        <v>5</v>
      </c>
      <c r="H36" s="68">
        <f>+Tableau1[[#This Row],[Prix unitaire]]*Tableau1[[#This Row],[nombre]]</f>
        <v>0</v>
      </c>
    </row>
    <row r="37" spans="2:8" x14ac:dyDescent="0.25">
      <c r="B37" s="86"/>
      <c r="C37" s="85"/>
      <c r="D37" s="85"/>
      <c r="E37" s="85"/>
      <c r="F37" s="87"/>
      <c r="G37" s="87"/>
      <c r="H37" s="68">
        <f>+Tableau1[[#This Row],[Prix unitaire]]*Tableau1[[#This Row],[nombre]]</f>
        <v>0</v>
      </c>
    </row>
    <row r="38" spans="2:8" x14ac:dyDescent="0.25">
      <c r="B38" s="88"/>
      <c r="F38" s="89"/>
      <c r="G38" s="69" t="s">
        <v>199</v>
      </c>
      <c r="H38" s="69">
        <f>SUBTOTAL(109,Tableau1[montant])</f>
        <v>0</v>
      </c>
    </row>
    <row r="39" spans="2:8" x14ac:dyDescent="0.25">
      <c r="B39" s="70"/>
      <c r="C39" s="71"/>
      <c r="D39" s="72"/>
      <c r="E39" s="72"/>
      <c r="F39" s="58"/>
      <c r="G39" s="57"/>
      <c r="H39" s="57"/>
    </row>
    <row r="40" spans="2:8" x14ac:dyDescent="0.25">
      <c r="B40" s="70"/>
      <c r="C40" s="71"/>
      <c r="D40" s="58"/>
      <c r="E40" s="58"/>
      <c r="F40" s="58"/>
      <c r="G40" s="57"/>
      <c r="H40" s="57"/>
    </row>
    <row r="41" spans="2:8" x14ac:dyDescent="0.25">
      <c r="B41" s="70"/>
      <c r="C41" s="71"/>
      <c r="D41" s="58"/>
      <c r="E41" s="58"/>
      <c r="F41" s="58"/>
      <c r="G41" s="57"/>
      <c r="H41" s="57"/>
    </row>
    <row r="42" spans="2:8" x14ac:dyDescent="0.25">
      <c r="B42" s="58"/>
      <c r="C42" s="58"/>
      <c r="D42" s="58"/>
      <c r="E42" s="58"/>
      <c r="F42" s="58"/>
      <c r="G42" s="57"/>
      <c r="H42" s="57"/>
    </row>
    <row r="43" spans="2:8" x14ac:dyDescent="0.25">
      <c r="B43" s="91" t="s">
        <v>200</v>
      </c>
      <c r="C43" s="92"/>
      <c r="D43" s="92"/>
      <c r="E43" s="93"/>
      <c r="F43" s="58"/>
      <c r="G43" s="57"/>
      <c r="H43" s="57"/>
    </row>
    <row r="44" spans="2:8" x14ac:dyDescent="0.25">
      <c r="B44" s="73" t="s">
        <v>201</v>
      </c>
      <c r="C44" s="74" t="e">
        <f>+F14</f>
        <v>#N/A</v>
      </c>
      <c r="D44" s="74"/>
      <c r="E44" s="75"/>
      <c r="F44" s="58"/>
      <c r="G44" s="57"/>
      <c r="H44" s="57"/>
    </row>
    <row r="45" spans="2:8" x14ac:dyDescent="0.25">
      <c r="B45" s="73" t="s">
        <v>205</v>
      </c>
      <c r="C45" s="74" t="e">
        <f>+'Renouvellements sans carte'!J5</f>
        <v>#N/A</v>
      </c>
      <c r="D45" s="74"/>
      <c r="E45" s="75"/>
      <c r="F45" s="58"/>
      <c r="G45" s="57"/>
      <c r="H45" s="57"/>
    </row>
    <row r="46" spans="2:8" x14ac:dyDescent="0.25">
      <c r="B46" s="76" t="s">
        <v>207</v>
      </c>
      <c r="C46" s="77"/>
      <c r="D46" s="77"/>
      <c r="E46" s="78"/>
      <c r="F46" s="58"/>
      <c r="G46" s="57"/>
      <c r="H46" s="57"/>
    </row>
    <row r="47" spans="2:8" x14ac:dyDescent="0.25">
      <c r="B47" s="76" t="s">
        <v>194</v>
      </c>
      <c r="C47" s="79">
        <f ca="1">C15</f>
        <v>44866</v>
      </c>
      <c r="D47" s="79"/>
      <c r="E47" s="78"/>
      <c r="F47" s="58"/>
      <c r="G47" s="57"/>
      <c r="H47" s="57"/>
    </row>
    <row r="48" spans="2:8" x14ac:dyDescent="0.25">
      <c r="B48" s="76" t="s">
        <v>206</v>
      </c>
      <c r="C48" s="80">
        <f>Tableau1[[#Totals],[montant]]</f>
        <v>0</v>
      </c>
      <c r="D48" s="80"/>
      <c r="E48" s="78"/>
      <c r="F48" s="58"/>
      <c r="G48" s="57"/>
      <c r="H48" s="57"/>
    </row>
    <row r="49" spans="2:8" x14ac:dyDescent="0.25">
      <c r="B49" s="81"/>
      <c r="C49" s="82"/>
      <c r="D49" s="82"/>
      <c r="E49" s="83"/>
      <c r="F49" s="58"/>
      <c r="G49" s="57"/>
      <c r="H49" s="57"/>
    </row>
  </sheetData>
  <sheetProtection sheet="1" objects="1" scenarios="1"/>
  <printOptions horizontalCentered="1"/>
  <pageMargins left="0.51181102362204722" right="0.51181102362204722" top="0.70866141732283472" bottom="0.51181102362204722" header="0.23622047244094491" footer="0.23622047244094491"/>
  <pageSetup scale="79" fitToHeight="0" orientation="portrait" horizontalDpi="4294967294" r:id="rId1"/>
  <headerFooter>
    <oddHeader>&amp;L&amp;K000000</oddHeader>
    <oddFooter>&amp;C&amp;10Page &amp;P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A1:M31"/>
  <sheetViews>
    <sheetView workbookViewId="0">
      <selection activeCell="D13" sqref="D13"/>
    </sheetView>
  </sheetViews>
  <sheetFormatPr baseColWidth="10" defaultRowHeight="15" x14ac:dyDescent="0.25"/>
  <sheetData>
    <row r="1" spans="1:13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3" x14ac:dyDescent="0.25">
      <c r="A2" s="180" t="s">
        <v>301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3" x14ac:dyDescent="0.25">
      <c r="A4" s="181" t="s">
        <v>302</v>
      </c>
      <c r="B4" s="277" t="s">
        <v>311</v>
      </c>
      <c r="C4" s="278"/>
      <c r="D4" s="278"/>
      <c r="E4" s="278"/>
      <c r="F4" s="278"/>
      <c r="G4" s="278"/>
      <c r="H4" s="179"/>
      <c r="I4" s="179"/>
      <c r="J4" s="179"/>
      <c r="K4" s="179"/>
      <c r="L4" s="179"/>
    </row>
    <row r="5" spans="1:13" x14ac:dyDescent="0.25">
      <c r="A5" s="181" t="s">
        <v>303</v>
      </c>
      <c r="B5" s="277" t="s">
        <v>312</v>
      </c>
      <c r="C5" s="278"/>
      <c r="D5" s="278"/>
      <c r="E5" s="278"/>
      <c r="F5" s="278"/>
      <c r="G5" s="278"/>
      <c r="H5" s="179"/>
      <c r="I5" s="179"/>
      <c r="J5" s="179"/>
      <c r="K5" s="179"/>
      <c r="L5" s="179"/>
    </row>
    <row r="6" spans="1:13" x14ac:dyDescent="0.25">
      <c r="A6" s="181" t="s">
        <v>304</v>
      </c>
      <c r="B6" s="277" t="s">
        <v>313</v>
      </c>
      <c r="C6" s="278"/>
      <c r="D6" s="278"/>
      <c r="E6" s="278"/>
      <c r="F6" s="278"/>
      <c r="G6" s="278"/>
      <c r="H6" s="179"/>
      <c r="I6" s="179"/>
      <c r="J6" s="179"/>
      <c r="K6" s="179"/>
      <c r="L6" s="179"/>
    </row>
    <row r="7" spans="1:13" x14ac:dyDescent="0.25">
      <c r="A7" s="181" t="s">
        <v>305</v>
      </c>
      <c r="B7" s="277" t="s">
        <v>314</v>
      </c>
      <c r="C7" s="278"/>
      <c r="D7" s="278"/>
      <c r="E7" s="278"/>
      <c r="F7" s="278"/>
      <c r="G7" s="278"/>
      <c r="H7" s="179"/>
      <c r="I7" s="179"/>
      <c r="J7" s="179"/>
      <c r="K7" s="179"/>
      <c r="L7" s="179"/>
    </row>
    <row r="8" spans="1:13" x14ac:dyDescent="0.25">
      <c r="A8" s="181" t="s">
        <v>306</v>
      </c>
      <c r="B8" s="277" t="s">
        <v>315</v>
      </c>
      <c r="C8" s="278"/>
      <c r="D8" s="278"/>
      <c r="E8" s="278"/>
      <c r="F8" s="278"/>
      <c r="G8" s="278"/>
      <c r="H8" s="179"/>
      <c r="I8" s="179"/>
      <c r="J8" s="179"/>
      <c r="K8" s="179"/>
      <c r="L8" s="179"/>
    </row>
    <row r="9" spans="1:13" x14ac:dyDescent="0.25">
      <c r="A9" s="181" t="s">
        <v>308</v>
      </c>
      <c r="B9" s="252" t="s">
        <v>446</v>
      </c>
      <c r="C9" s="252"/>
      <c r="D9" s="253"/>
      <c r="E9" s="254"/>
      <c r="F9" s="254"/>
      <c r="G9" s="234"/>
      <c r="H9" s="179"/>
      <c r="I9" s="179"/>
      <c r="J9" s="179"/>
      <c r="K9" s="179"/>
      <c r="L9" s="179"/>
    </row>
    <row r="10" spans="1:13" x14ac:dyDescent="0.25">
      <c r="A10" s="181" t="s">
        <v>307</v>
      </c>
      <c r="B10" s="252" t="s">
        <v>447</v>
      </c>
      <c r="C10" s="252"/>
      <c r="D10" s="253"/>
      <c r="E10" s="254"/>
      <c r="F10" s="254"/>
      <c r="G10" s="234"/>
      <c r="H10" s="235"/>
      <c r="I10" s="179"/>
      <c r="J10" s="179"/>
      <c r="K10" s="179"/>
      <c r="L10" s="179"/>
    </row>
    <row r="11" spans="1:13" x14ac:dyDescent="0.25">
      <c r="A11" s="181" t="s">
        <v>309</v>
      </c>
      <c r="B11" s="277" t="s">
        <v>316</v>
      </c>
      <c r="C11" s="278"/>
      <c r="D11" s="278"/>
      <c r="E11" s="278"/>
      <c r="F11" s="278"/>
      <c r="G11" s="278"/>
      <c r="H11" s="179"/>
      <c r="I11" s="179"/>
      <c r="J11" s="179"/>
      <c r="K11" s="179"/>
      <c r="L11" s="179"/>
    </row>
    <row r="12" spans="1:13" x14ac:dyDescent="0.25">
      <c r="A12" s="181" t="s">
        <v>310</v>
      </c>
      <c r="B12" s="277" t="s">
        <v>317</v>
      </c>
      <c r="C12" s="278"/>
      <c r="D12" s="278"/>
      <c r="E12" s="278"/>
      <c r="F12" s="278"/>
      <c r="G12" s="278"/>
      <c r="H12" s="179"/>
      <c r="I12" s="179"/>
      <c r="J12" s="179"/>
      <c r="K12" s="179"/>
      <c r="L12" s="179"/>
    </row>
    <row r="13" spans="1:13" x14ac:dyDescent="0.2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3" x14ac:dyDescent="0.2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pans="1:13" x14ac:dyDescent="0.25">
      <c r="A15" s="191" t="s">
        <v>326</v>
      </c>
      <c r="B15" s="279" t="e">
        <f>+'Relevé de facturation'!F15</f>
        <v>#N/A</v>
      </c>
      <c r="C15" s="279"/>
      <c r="D15" s="279"/>
      <c r="E15" s="191" t="s">
        <v>327</v>
      </c>
      <c r="F15" s="191"/>
      <c r="G15" s="191"/>
      <c r="H15" s="191"/>
      <c r="I15" s="191"/>
      <c r="J15" s="191"/>
      <c r="K15" s="191"/>
      <c r="L15" s="191"/>
      <c r="M15" s="58"/>
    </row>
    <row r="16" spans="1:13" x14ac:dyDescent="0.25">
      <c r="A16" s="182" t="s">
        <v>318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60"/>
    </row>
    <row r="17" spans="1:13" x14ac:dyDescent="0.25">
      <c r="A17" s="274" t="s">
        <v>321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60"/>
    </row>
    <row r="18" spans="1:13" ht="14.45" customHeight="1" x14ac:dyDescent="0.25">
      <c r="A18" s="276" t="s">
        <v>322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177"/>
    </row>
    <row r="19" spans="1:13" x14ac:dyDescent="0.25">
      <c r="A19" s="274" t="s">
        <v>323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60"/>
    </row>
    <row r="20" spans="1:13" x14ac:dyDescent="0.25">
      <c r="A20" s="274" t="s">
        <v>324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60"/>
    </row>
    <row r="21" spans="1:13" x14ac:dyDescent="0.25">
      <c r="A21" s="274" t="s">
        <v>325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60"/>
    </row>
    <row r="22" spans="1:13" x14ac:dyDescent="0.25">
      <c r="A22" s="192" t="s">
        <v>326</v>
      </c>
      <c r="B22" s="275" t="e">
        <f>+B15</f>
        <v>#N/A</v>
      </c>
      <c r="C22" s="275"/>
      <c r="D22" s="275"/>
      <c r="E22" s="178" t="s">
        <v>328</v>
      </c>
      <c r="F22" s="192"/>
      <c r="G22" s="192"/>
      <c r="H22" s="192"/>
      <c r="I22" s="192"/>
      <c r="J22" s="192"/>
      <c r="K22" s="192"/>
      <c r="L22" s="192"/>
      <c r="M22" s="178"/>
    </row>
    <row r="23" spans="1:13" x14ac:dyDescent="0.25">
      <c r="A23" s="274" t="s">
        <v>320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60"/>
    </row>
    <row r="24" spans="1:13" x14ac:dyDescent="0.25">
      <c r="A24" s="274" t="s">
        <v>350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60"/>
    </row>
    <row r="25" spans="1:13" x14ac:dyDescent="0.25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3" ht="15.75" thickBot="1" x14ac:dyDescent="0.3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3" x14ac:dyDescent="0.25">
      <c r="A27" s="183" t="s">
        <v>319</v>
      </c>
      <c r="B27" s="184"/>
      <c r="C27" s="184"/>
      <c r="D27" s="185"/>
      <c r="E27" s="179"/>
      <c r="F27" s="179"/>
      <c r="G27" s="179"/>
      <c r="H27" s="179"/>
      <c r="I27" s="179"/>
      <c r="J27" s="179"/>
      <c r="K27" s="179"/>
      <c r="L27" s="179"/>
    </row>
    <row r="28" spans="1:13" x14ac:dyDescent="0.25">
      <c r="A28" s="186"/>
      <c r="B28" s="179"/>
      <c r="C28" s="179"/>
      <c r="D28" s="187"/>
      <c r="E28" s="179"/>
      <c r="F28" s="179"/>
      <c r="G28" s="179"/>
      <c r="H28" s="179"/>
      <c r="I28" s="179"/>
      <c r="J28" s="179"/>
      <c r="K28" s="179"/>
      <c r="L28" s="179"/>
    </row>
    <row r="29" spans="1:13" x14ac:dyDescent="0.25">
      <c r="A29" s="186"/>
      <c r="B29" s="179"/>
      <c r="C29" s="179"/>
      <c r="D29" s="187"/>
      <c r="E29" s="179"/>
      <c r="F29" s="179"/>
      <c r="G29" s="179"/>
      <c r="H29" s="179"/>
      <c r="I29" s="179"/>
      <c r="J29" s="179"/>
      <c r="K29" s="179"/>
      <c r="L29" s="179"/>
    </row>
    <row r="30" spans="1:13" ht="15.75" thickBot="1" x14ac:dyDescent="0.3">
      <c r="A30" s="188"/>
      <c r="B30" s="189"/>
      <c r="C30" s="189"/>
      <c r="D30" s="190"/>
      <c r="E30" s="179"/>
      <c r="F30" s="179"/>
      <c r="G30" s="179"/>
      <c r="H30" s="179"/>
      <c r="I30" s="179"/>
      <c r="J30" s="179"/>
      <c r="K30" s="179"/>
      <c r="L30" s="179"/>
    </row>
    <row r="31" spans="1:13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</sheetData>
  <mergeCells count="17">
    <mergeCell ref="A18:L18"/>
    <mergeCell ref="B4:G4"/>
    <mergeCell ref="B5:G5"/>
    <mergeCell ref="B6:G6"/>
    <mergeCell ref="B7:G7"/>
    <mergeCell ref="B8:G8"/>
    <mergeCell ref="B11:G11"/>
    <mergeCell ref="B12:G12"/>
    <mergeCell ref="A17:L17"/>
    <mergeCell ref="A14:L14"/>
    <mergeCell ref="B15:D15"/>
    <mergeCell ref="A23:L23"/>
    <mergeCell ref="A24:L24"/>
    <mergeCell ref="A21:L21"/>
    <mergeCell ref="A19:L19"/>
    <mergeCell ref="A20:L20"/>
    <mergeCell ref="B22:D22"/>
  </mergeCells>
  <pageMargins left="0.39370078740157483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13</vt:i4>
      </vt:variant>
    </vt:vector>
  </HeadingPairs>
  <TitlesOfParts>
    <vt:vector size="22" baseType="lpstr">
      <vt:lpstr>Parametre</vt:lpstr>
      <vt:lpstr>DONNEES CLUB</vt:lpstr>
      <vt:lpstr>Renouvellements sans carte</vt:lpstr>
      <vt:lpstr>Renouvellements avec carte</vt:lpstr>
      <vt:lpstr>Nouvelles</vt:lpstr>
      <vt:lpstr>Mutations</vt:lpstr>
      <vt:lpstr>Duplicatas</vt:lpstr>
      <vt:lpstr>Relevé de facturation</vt:lpstr>
      <vt:lpstr>Verso des Demandes</vt:lpstr>
      <vt:lpstr>club</vt:lpstr>
      <vt:lpstr>pxduplicatajeunes</vt:lpstr>
      <vt:lpstr>pxduplicatasenior</vt:lpstr>
      <vt:lpstr>pxlicencejeune</vt:lpstr>
      <vt:lpstr>pxlicencesenior</vt:lpstr>
      <vt:lpstr>'DONNEES CLUB'!Zone_d_impression</vt:lpstr>
      <vt:lpstr>Duplicatas!Zone_d_impression</vt:lpstr>
      <vt:lpstr>Mutations!Zone_d_impression</vt:lpstr>
      <vt:lpstr>Nouvelles!Zone_d_impression</vt:lpstr>
      <vt:lpstr>'Relevé de facturation'!Zone_d_impression</vt:lpstr>
      <vt:lpstr>'Renouvellements avec carte'!Zone_d_impression</vt:lpstr>
      <vt:lpstr>'Renouvellements sans carte'!Zone_d_impression</vt:lpstr>
      <vt:lpstr>'Verso des Demandes'!Zone_d_impression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davis</dc:creator>
  <cp:lastModifiedBy>Gaël Parc</cp:lastModifiedBy>
  <cp:lastPrinted>2022-10-24T14:26:38Z</cp:lastPrinted>
  <dcterms:created xsi:type="dcterms:W3CDTF">2013-10-07T19:13:50Z</dcterms:created>
  <dcterms:modified xsi:type="dcterms:W3CDTF">2022-11-01T16:07:19Z</dcterms:modified>
</cp:coreProperties>
</file>