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drawings/drawing5.xml" ContentType="application/vnd.openxmlformats-officedocument.drawing+xml"/>
  <Override PartName="/xl/tables/table4.xml" ContentType="application/vnd.openxmlformats-officedocument.spreadsheetml.table+xml"/>
  <Override PartName="/xl/drawings/drawing6.xml" ContentType="application/vnd.openxmlformats-officedocument.drawing+xml"/>
  <Override PartName="/xl/tables/table5.xml" ContentType="application/vnd.openxmlformats-officedocument.spreadsheetml.table+xml"/>
  <Override PartName="/xl/drawings/drawing7.xml" ContentType="application/vnd.openxmlformats-officedocument.drawing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G:\APL\PETANQUE_LANNILISIENNE\LICENCES\Licences_2026\"/>
    </mc:Choice>
  </mc:AlternateContent>
  <xr:revisionPtr revIDLastSave="0" documentId="13_ncr:1_{9F6EFCE3-0C1A-4041-92FE-B9EB3204B8E8}" xr6:coauthVersionLast="47" xr6:coauthVersionMax="47" xr10:uidLastSave="{00000000-0000-0000-0000-000000000000}"/>
  <bookViews>
    <workbookView xWindow="-108" yWindow="-108" windowWidth="23256" windowHeight="12456" tabRatio="768" firstSheet="1" activeTab="1" xr2:uid="{00000000-000D-0000-FFFF-FFFF00000000}"/>
  </bookViews>
  <sheets>
    <sheet name="Parametre" sheetId="10" state="hidden" r:id="rId1"/>
    <sheet name="DONNEES CLUB" sheetId="11" r:id="rId2"/>
    <sheet name="Renouvellements sans carte" sheetId="12" r:id="rId3"/>
    <sheet name="Renouvellements avec carte" sheetId="25" state="hidden" r:id="rId4"/>
    <sheet name="Nouvelles" sheetId="17" r:id="rId5"/>
    <sheet name="Mutations" sheetId="13" r:id="rId6"/>
    <sheet name="Duplicatas" sheetId="16" state="hidden" r:id="rId7"/>
    <sheet name="Verso des Demandes" sheetId="26" r:id="rId8"/>
    <sheet name="Relevé de facturation" sheetId="19" r:id="rId9"/>
  </sheets>
  <definedNames>
    <definedName name="_xlnm._FilterDatabase" localSheetId="6" hidden="1">Duplicatas!$E$16:$X$16</definedName>
    <definedName name="_xlnm._FilterDatabase" localSheetId="5" hidden="1">Mutations!$E$16:$X$16</definedName>
    <definedName name="_xlnm._FilterDatabase" localSheetId="4" hidden="1">Nouvelles!$E$16:$Z$16</definedName>
    <definedName name="_xlnm._FilterDatabase" localSheetId="0" hidden="1">Parametre!$A$1:$G$69</definedName>
    <definedName name="_xlnm._FilterDatabase" localSheetId="3" hidden="1">'Renouvellements avec carte'!$E$16:$X$61</definedName>
    <definedName name="_xlnm._FilterDatabase" localSheetId="2" hidden="1">'Renouvellements sans carte'!$E$16:$X$76</definedName>
    <definedName name="club">Parametre!$A$3:$A$381</definedName>
    <definedName name="Prixlicencejunior">Parametre!$M$12</definedName>
    <definedName name="prixlicencesenior">Parametre!$M$11</definedName>
    <definedName name="pxduplicatajeune">Parametre!$M$16</definedName>
    <definedName name="pxduplicatajeunes">Parametre!$M$15</definedName>
    <definedName name="pxduplicatajunior">Parametre!$M$15</definedName>
    <definedName name="pxduplicatasenior">Parametre!$M$14</definedName>
    <definedName name="pxlicencejeune">Parametre!$M$13</definedName>
    <definedName name="pxlicencesenior" localSheetId="3">Parametre!#REF!</definedName>
    <definedName name="pxlicencesenior">Parametre!$M$12</definedName>
    <definedName name="_xlnm.Print_Area" localSheetId="1">'DONNEES CLUB'!$A$1:$G$23</definedName>
    <definedName name="_xlnm.Print_Area" localSheetId="6">Duplicatas!$E$5:$X$35</definedName>
    <definedName name="_xlnm.Print_Area" localSheetId="5">Mutations!$E$1:$AC$32</definedName>
    <definedName name="_xlnm.Print_Area" localSheetId="4">Nouvelles!$E$1:$AD$32</definedName>
    <definedName name="_xlnm.Print_Area" localSheetId="0">Parametre!$A$1:$G$68</definedName>
    <definedName name="_xlnm.Print_Area" localSheetId="8">'Relevé de facturation'!$B$5:$I$52</definedName>
    <definedName name="_xlnm.Print_Area" localSheetId="3">'Renouvellements avec carte'!$E$5:$X$61</definedName>
    <definedName name="_xlnm.Print_Area" localSheetId="2">'Renouvellements sans carte'!$E$1:$AC$59</definedName>
    <definedName name="_xlnm.Print_Area" localSheetId="7">'Verso des Demandes'!$A$1:$M$31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77" i="12" l="1"/>
  <c r="C77" i="12" s="1"/>
  <c r="D77" i="12" s="1"/>
  <c r="A78" i="12"/>
  <c r="B78" i="12" s="1"/>
  <c r="A79" i="12"/>
  <c r="C79" i="12" s="1"/>
  <c r="D79" i="12" s="1"/>
  <c r="A80" i="12"/>
  <c r="A81" i="12"/>
  <c r="C81" i="12" s="1"/>
  <c r="D81" i="12" s="1"/>
  <c r="A82" i="12"/>
  <c r="C82" i="12" s="1"/>
  <c r="D82" i="12" s="1"/>
  <c r="A83" i="12"/>
  <c r="C83" i="12" s="1"/>
  <c r="D83" i="12" s="1"/>
  <c r="A84" i="12"/>
  <c r="C84" i="12" s="1"/>
  <c r="D84" i="12" s="1"/>
  <c r="A85" i="12"/>
  <c r="C85" i="12" s="1"/>
  <c r="D85" i="12" s="1"/>
  <c r="A86" i="12"/>
  <c r="C86" i="12" s="1"/>
  <c r="D86" i="12" s="1"/>
  <c r="A87" i="12"/>
  <c r="C87" i="12" s="1"/>
  <c r="D87" i="12" s="1"/>
  <c r="A88" i="12"/>
  <c r="C88" i="12" s="1"/>
  <c r="D88" i="12" s="1"/>
  <c r="A89" i="12"/>
  <c r="C89" i="12" s="1"/>
  <c r="D89" i="12" s="1"/>
  <c r="A90" i="12"/>
  <c r="C90" i="12" s="1"/>
  <c r="D90" i="12" s="1"/>
  <c r="A91" i="12"/>
  <c r="C91" i="12" s="1"/>
  <c r="D91" i="12" s="1"/>
  <c r="A92" i="12"/>
  <c r="A93" i="12"/>
  <c r="C93" i="12" s="1"/>
  <c r="D93" i="12" s="1"/>
  <c r="A94" i="12"/>
  <c r="C94" i="12" s="1"/>
  <c r="D94" i="12" s="1"/>
  <c r="A95" i="12"/>
  <c r="C95" i="12" s="1"/>
  <c r="D95" i="12" s="1"/>
  <c r="A96" i="12"/>
  <c r="C96" i="12" s="1"/>
  <c r="D96" i="12" s="1"/>
  <c r="A97" i="12"/>
  <c r="C97" i="12" s="1"/>
  <c r="D97" i="12" s="1"/>
  <c r="A98" i="12"/>
  <c r="A99" i="12"/>
  <c r="C99" i="12" s="1"/>
  <c r="D99" i="12" s="1"/>
  <c r="A100" i="12"/>
  <c r="C100" i="12" s="1"/>
  <c r="D100" i="12" s="1"/>
  <c r="A101" i="12"/>
  <c r="C101" i="12" s="1"/>
  <c r="D101" i="12" s="1"/>
  <c r="A102" i="12"/>
  <c r="C102" i="12" s="1"/>
  <c r="D102" i="12" s="1"/>
  <c r="A103" i="12"/>
  <c r="C103" i="12" s="1"/>
  <c r="D103" i="12" s="1"/>
  <c r="A104" i="12"/>
  <c r="C104" i="12" s="1"/>
  <c r="D104" i="12" s="1"/>
  <c r="A105" i="12"/>
  <c r="C105" i="12" s="1"/>
  <c r="D105" i="12" s="1"/>
  <c r="A106" i="12"/>
  <c r="C106" i="12" s="1"/>
  <c r="D106" i="12" s="1"/>
  <c r="A107" i="12"/>
  <c r="C107" i="12" s="1"/>
  <c r="D107" i="12" s="1"/>
  <c r="A108" i="12"/>
  <c r="C108" i="12" s="1"/>
  <c r="D108" i="12" s="1"/>
  <c r="A109" i="12"/>
  <c r="C109" i="12" s="1"/>
  <c r="D109" i="12" s="1"/>
  <c r="A110" i="12"/>
  <c r="C110" i="12" s="1"/>
  <c r="D110" i="12" s="1"/>
  <c r="A111" i="12"/>
  <c r="A112" i="12"/>
  <c r="C112" i="12" s="1"/>
  <c r="D112" i="12" s="1"/>
  <c r="A113" i="12"/>
  <c r="C113" i="12" s="1"/>
  <c r="D113" i="12" s="1"/>
  <c r="A114" i="12"/>
  <c r="A115" i="12"/>
  <c r="C115" i="12" s="1"/>
  <c r="D115" i="12" s="1"/>
  <c r="A116" i="12"/>
  <c r="C116" i="12" s="1"/>
  <c r="D116" i="12" s="1"/>
  <c r="A117" i="12"/>
  <c r="C117" i="12" s="1"/>
  <c r="D117" i="12" s="1"/>
  <c r="A118" i="12"/>
  <c r="C118" i="12" s="1"/>
  <c r="D118" i="12" s="1"/>
  <c r="A119" i="12"/>
  <c r="C119" i="12" s="1"/>
  <c r="D119" i="12" s="1"/>
  <c r="A120" i="12"/>
  <c r="C120" i="12" s="1"/>
  <c r="D120" i="12" s="1"/>
  <c r="A121" i="12"/>
  <c r="C121" i="12" s="1"/>
  <c r="D121" i="12" s="1"/>
  <c r="A122" i="12"/>
  <c r="C122" i="12" s="1"/>
  <c r="D122" i="12" s="1"/>
  <c r="A123" i="12"/>
  <c r="A124" i="12"/>
  <c r="C124" i="12" s="1"/>
  <c r="D124" i="12" s="1"/>
  <c r="A125" i="12"/>
  <c r="C125" i="12" s="1"/>
  <c r="D125" i="12" s="1"/>
  <c r="A126" i="12"/>
  <c r="C126" i="12" s="1"/>
  <c r="D126" i="12" s="1"/>
  <c r="A127" i="12"/>
  <c r="A128" i="12"/>
  <c r="A129" i="12"/>
  <c r="C129" i="12" s="1"/>
  <c r="D129" i="12" s="1"/>
  <c r="A130" i="12"/>
  <c r="C130" i="12" s="1"/>
  <c r="D130" i="12" s="1"/>
  <c r="A131" i="12"/>
  <c r="C131" i="12" s="1"/>
  <c r="D131" i="12" s="1"/>
  <c r="A132" i="12"/>
  <c r="C132" i="12" s="1"/>
  <c r="D132" i="12" s="1"/>
  <c r="A133" i="12"/>
  <c r="C133" i="12" s="1"/>
  <c r="D133" i="12" s="1"/>
  <c r="A134" i="12"/>
  <c r="C134" i="12" s="1"/>
  <c r="D134" i="12" s="1"/>
  <c r="A135" i="12"/>
  <c r="C135" i="12" s="1"/>
  <c r="D135" i="12" s="1"/>
  <c r="A136" i="12"/>
  <c r="C136" i="12" s="1"/>
  <c r="D136" i="12" s="1"/>
  <c r="A137" i="12"/>
  <c r="C137" i="12" s="1"/>
  <c r="D137" i="12" s="1"/>
  <c r="A138" i="12"/>
  <c r="C138" i="12" s="1"/>
  <c r="D138" i="12" s="1"/>
  <c r="A139" i="12"/>
  <c r="A140" i="12"/>
  <c r="A141" i="12"/>
  <c r="C141" i="12" s="1"/>
  <c r="D141" i="12" s="1"/>
  <c r="A142" i="12"/>
  <c r="C142" i="12" s="1"/>
  <c r="D142" i="12" s="1"/>
  <c r="A143" i="12"/>
  <c r="C143" i="12" s="1"/>
  <c r="D143" i="12" s="1"/>
  <c r="A144" i="12"/>
  <c r="A145" i="12"/>
  <c r="C145" i="12" s="1"/>
  <c r="D145" i="12" s="1"/>
  <c r="A146" i="12"/>
  <c r="C146" i="12" s="1"/>
  <c r="D146" i="12" s="1"/>
  <c r="A147" i="12"/>
  <c r="C147" i="12" s="1"/>
  <c r="D147" i="12" s="1"/>
  <c r="A148" i="12"/>
  <c r="C148" i="12" s="1"/>
  <c r="D148" i="12" s="1"/>
  <c r="A149" i="12"/>
  <c r="C149" i="12" s="1"/>
  <c r="D149" i="12" s="1"/>
  <c r="A150" i="12"/>
  <c r="C150" i="12" s="1"/>
  <c r="D150" i="12" s="1"/>
  <c r="A151" i="12"/>
  <c r="C151" i="12" s="1"/>
  <c r="D151" i="12" s="1"/>
  <c r="A152" i="12"/>
  <c r="C152" i="12" s="1"/>
  <c r="D152" i="12" s="1"/>
  <c r="A153" i="12"/>
  <c r="C153" i="12" s="1"/>
  <c r="D153" i="12" s="1"/>
  <c r="A154" i="12"/>
  <c r="C154" i="12" s="1"/>
  <c r="D154" i="12" s="1"/>
  <c r="A155" i="12"/>
  <c r="C155" i="12" s="1"/>
  <c r="D155" i="12" s="1"/>
  <c r="A156" i="12"/>
  <c r="A157" i="12"/>
  <c r="C157" i="12" s="1"/>
  <c r="D157" i="12" s="1"/>
  <c r="A158" i="12"/>
  <c r="C158" i="12" s="1"/>
  <c r="D158" i="12" s="1"/>
  <c r="A159" i="12"/>
  <c r="C159" i="12" s="1"/>
  <c r="D159" i="12" s="1"/>
  <c r="A160" i="12"/>
  <c r="C160" i="12" s="1"/>
  <c r="D160" i="12" s="1"/>
  <c r="A161" i="12"/>
  <c r="C161" i="12" s="1"/>
  <c r="D161" i="12" s="1"/>
  <c r="A162" i="12"/>
  <c r="A163" i="12"/>
  <c r="C163" i="12" s="1"/>
  <c r="D163" i="12" s="1"/>
  <c r="A164" i="12"/>
  <c r="C164" i="12" s="1"/>
  <c r="D164" i="12" s="1"/>
  <c r="A165" i="12"/>
  <c r="C165" i="12" s="1"/>
  <c r="D165" i="12" s="1"/>
  <c r="A166" i="12"/>
  <c r="C166" i="12" s="1"/>
  <c r="D166" i="12" s="1"/>
  <c r="A167" i="12"/>
  <c r="C167" i="12" s="1"/>
  <c r="D167" i="12" s="1"/>
  <c r="A168" i="12"/>
  <c r="C168" i="12" s="1"/>
  <c r="D168" i="12" s="1"/>
  <c r="A169" i="12"/>
  <c r="C169" i="12" s="1"/>
  <c r="D169" i="12" s="1"/>
  <c r="A170" i="12"/>
  <c r="C170" i="12" s="1"/>
  <c r="D170" i="12" s="1"/>
  <c r="A171" i="12"/>
  <c r="C171" i="12" s="1"/>
  <c r="D171" i="12" s="1"/>
  <c r="A172" i="12"/>
  <c r="C172" i="12" s="1"/>
  <c r="D172" i="12" s="1"/>
  <c r="A173" i="12"/>
  <c r="C173" i="12" s="1"/>
  <c r="D173" i="12" s="1"/>
  <c r="A174" i="12"/>
  <c r="C174" i="12" s="1"/>
  <c r="D174" i="12" s="1"/>
  <c r="A175" i="12"/>
  <c r="A176" i="12"/>
  <c r="C176" i="12" s="1"/>
  <c r="D176" i="12" s="1"/>
  <c r="A177" i="12"/>
  <c r="C177" i="12" s="1"/>
  <c r="D177" i="12" s="1"/>
  <c r="A178" i="12"/>
  <c r="A179" i="12"/>
  <c r="C179" i="12" s="1"/>
  <c r="D179" i="12" s="1"/>
  <c r="A180" i="12"/>
  <c r="C180" i="12" s="1"/>
  <c r="D180" i="12" s="1"/>
  <c r="A181" i="12"/>
  <c r="C181" i="12" s="1"/>
  <c r="D181" i="12" s="1"/>
  <c r="A182" i="12"/>
  <c r="C182" i="12" s="1"/>
  <c r="D182" i="12" s="1"/>
  <c r="A183" i="12"/>
  <c r="C183" i="12" s="1"/>
  <c r="D183" i="12" s="1"/>
  <c r="A184" i="12"/>
  <c r="C184" i="12" s="1"/>
  <c r="D184" i="12" s="1"/>
  <c r="A185" i="12"/>
  <c r="C185" i="12" s="1"/>
  <c r="D185" i="12" s="1"/>
  <c r="A186" i="12"/>
  <c r="C186" i="12" s="1"/>
  <c r="D186" i="12" s="1"/>
  <c r="A187" i="12"/>
  <c r="A188" i="12"/>
  <c r="C188" i="12" s="1"/>
  <c r="D188" i="12" s="1"/>
  <c r="A189" i="12"/>
  <c r="C189" i="12" s="1"/>
  <c r="D189" i="12" s="1"/>
  <c r="A190" i="12"/>
  <c r="C190" i="12" s="1"/>
  <c r="D190" i="12" s="1"/>
  <c r="A191" i="12"/>
  <c r="A192" i="12"/>
  <c r="A193" i="12"/>
  <c r="C193" i="12" s="1"/>
  <c r="D193" i="12" s="1"/>
  <c r="A194" i="12"/>
  <c r="C194" i="12" s="1"/>
  <c r="D194" i="12" s="1"/>
  <c r="A195" i="12"/>
  <c r="C195" i="12" s="1"/>
  <c r="D195" i="12" s="1"/>
  <c r="A196" i="12"/>
  <c r="C196" i="12" s="1"/>
  <c r="D196" i="12" s="1"/>
  <c r="A197" i="12"/>
  <c r="C197" i="12" s="1"/>
  <c r="D197" i="12" s="1"/>
  <c r="A198" i="12"/>
  <c r="C198" i="12" s="1"/>
  <c r="D198" i="12" s="1"/>
  <c r="A199" i="12"/>
  <c r="C199" i="12" s="1"/>
  <c r="D199" i="12" s="1"/>
  <c r="A200" i="12"/>
  <c r="C200" i="12" s="1"/>
  <c r="D200" i="12" s="1"/>
  <c r="A201" i="12"/>
  <c r="C201" i="12" s="1"/>
  <c r="D201" i="12" s="1"/>
  <c r="A202" i="12"/>
  <c r="C202" i="12" s="1"/>
  <c r="D202" i="12" s="1"/>
  <c r="A203" i="12"/>
  <c r="A204" i="12"/>
  <c r="A205" i="12"/>
  <c r="C205" i="12" s="1"/>
  <c r="D205" i="12" s="1"/>
  <c r="A206" i="12"/>
  <c r="C206" i="12" s="1"/>
  <c r="D206" i="12" s="1"/>
  <c r="A207" i="12"/>
  <c r="C207" i="12" s="1"/>
  <c r="D207" i="12" s="1"/>
  <c r="A208" i="12"/>
  <c r="A209" i="12"/>
  <c r="C209" i="12" s="1"/>
  <c r="D209" i="12" s="1"/>
  <c r="A210" i="12"/>
  <c r="C210" i="12" s="1"/>
  <c r="D210" i="12" s="1"/>
  <c r="A211" i="12"/>
  <c r="C211" i="12" s="1"/>
  <c r="D211" i="12" s="1"/>
  <c r="A212" i="12"/>
  <c r="C212" i="12" s="1"/>
  <c r="D212" i="12" s="1"/>
  <c r="A213" i="12"/>
  <c r="C213" i="12" s="1"/>
  <c r="D213" i="12" s="1"/>
  <c r="A214" i="12"/>
  <c r="C214" i="12" s="1"/>
  <c r="D214" i="12" s="1"/>
  <c r="A215" i="12"/>
  <c r="C215" i="12" s="1"/>
  <c r="D215" i="12" s="1"/>
  <c r="A216" i="12"/>
  <c r="C216" i="12" s="1"/>
  <c r="D216" i="12" s="1"/>
  <c r="A217" i="12"/>
  <c r="C217" i="12" s="1"/>
  <c r="D217" i="12" s="1"/>
  <c r="A218" i="12"/>
  <c r="C218" i="12" s="1"/>
  <c r="D218" i="12" s="1"/>
  <c r="A219" i="12"/>
  <c r="C219" i="12" s="1"/>
  <c r="D219" i="12" s="1"/>
  <c r="A220" i="12"/>
  <c r="A221" i="12"/>
  <c r="C221" i="12" s="1"/>
  <c r="D221" i="12" s="1"/>
  <c r="A222" i="12"/>
  <c r="C222" i="12" s="1"/>
  <c r="D222" i="12" s="1"/>
  <c r="A223" i="12"/>
  <c r="C223" i="12" s="1"/>
  <c r="D223" i="12" s="1"/>
  <c r="A224" i="12"/>
  <c r="C224" i="12" s="1"/>
  <c r="D224" i="12" s="1"/>
  <c r="A225" i="12"/>
  <c r="C225" i="12" s="1"/>
  <c r="D225" i="12" s="1"/>
  <c r="A226" i="12"/>
  <c r="A227" i="12"/>
  <c r="C227" i="12" s="1"/>
  <c r="D227" i="12" s="1"/>
  <c r="A228" i="12"/>
  <c r="C228" i="12" s="1"/>
  <c r="D228" i="12" s="1"/>
  <c r="A229" i="12"/>
  <c r="C229" i="12" s="1"/>
  <c r="D229" i="12" s="1"/>
  <c r="A230" i="12"/>
  <c r="C230" i="12" s="1"/>
  <c r="D230" i="12" s="1"/>
  <c r="A231" i="12"/>
  <c r="C231" i="12" s="1"/>
  <c r="D231" i="12" s="1"/>
  <c r="A232" i="12"/>
  <c r="C232" i="12" s="1"/>
  <c r="D232" i="12" s="1"/>
  <c r="A233" i="12"/>
  <c r="C233" i="12" s="1"/>
  <c r="D233" i="12" s="1"/>
  <c r="A234" i="12"/>
  <c r="C234" i="12" s="1"/>
  <c r="D234" i="12" s="1"/>
  <c r="A235" i="12"/>
  <c r="C235" i="12" s="1"/>
  <c r="D235" i="12" s="1"/>
  <c r="A236" i="12"/>
  <c r="C236" i="12" s="1"/>
  <c r="D236" i="12" s="1"/>
  <c r="A237" i="12"/>
  <c r="C237" i="12" s="1"/>
  <c r="D237" i="12" s="1"/>
  <c r="A238" i="12"/>
  <c r="C238" i="12" s="1"/>
  <c r="D238" i="12" s="1"/>
  <c r="A239" i="12"/>
  <c r="A240" i="12"/>
  <c r="C240" i="12" s="1"/>
  <c r="D240" i="12" s="1"/>
  <c r="A241" i="12"/>
  <c r="C241" i="12" s="1"/>
  <c r="D241" i="12" s="1"/>
  <c r="A242" i="12"/>
  <c r="A243" i="12"/>
  <c r="C243" i="12" s="1"/>
  <c r="D243" i="12" s="1"/>
  <c r="A244" i="12"/>
  <c r="C244" i="12" s="1"/>
  <c r="D244" i="12" s="1"/>
  <c r="A245" i="12"/>
  <c r="C245" i="12" s="1"/>
  <c r="D245" i="12" s="1"/>
  <c r="A246" i="12"/>
  <c r="A247" i="12"/>
  <c r="B247" i="12" s="1"/>
  <c r="A248" i="12"/>
  <c r="A249" i="12"/>
  <c r="B249" i="12" s="1"/>
  <c r="A250" i="12"/>
  <c r="A251" i="12"/>
  <c r="B251" i="12" s="1"/>
  <c r="A252" i="12"/>
  <c r="A253" i="12"/>
  <c r="B253" i="12" s="1"/>
  <c r="A254" i="12"/>
  <c r="A255" i="12"/>
  <c r="B255" i="12" s="1"/>
  <c r="A256" i="12"/>
  <c r="A257" i="12"/>
  <c r="B257" i="12" s="1"/>
  <c r="A258" i="12"/>
  <c r="A259" i="12"/>
  <c r="B259" i="12" s="1"/>
  <c r="A260" i="12"/>
  <c r="A261" i="12"/>
  <c r="C261" i="12" s="1"/>
  <c r="D261" i="12" s="1"/>
  <c r="A262" i="12"/>
  <c r="A263" i="12"/>
  <c r="B263" i="12" s="1"/>
  <c r="A264" i="12"/>
  <c r="A265" i="12"/>
  <c r="B265" i="12" s="1"/>
  <c r="A266" i="12"/>
  <c r="A267" i="12"/>
  <c r="B267" i="12" s="1"/>
  <c r="A268" i="12"/>
  <c r="A269" i="12"/>
  <c r="B269" i="12" s="1"/>
  <c r="A270" i="12"/>
  <c r="A271" i="12"/>
  <c r="B271" i="12" s="1"/>
  <c r="A272" i="12"/>
  <c r="A273" i="12"/>
  <c r="B273" i="12" s="1"/>
  <c r="A274" i="12"/>
  <c r="A275" i="12"/>
  <c r="B275" i="12" s="1"/>
  <c r="A276" i="12"/>
  <c r="A277" i="12"/>
  <c r="C277" i="12" s="1"/>
  <c r="D277" i="12" s="1"/>
  <c r="A278" i="12"/>
  <c r="A279" i="12"/>
  <c r="B279" i="12" s="1"/>
  <c r="A280" i="12"/>
  <c r="A281" i="12"/>
  <c r="C281" i="12" s="1"/>
  <c r="D281" i="12" s="1"/>
  <c r="A282" i="12"/>
  <c r="A283" i="12"/>
  <c r="B283" i="12" s="1"/>
  <c r="A284" i="12"/>
  <c r="C284" i="12" s="1"/>
  <c r="D284" i="12" s="1"/>
  <c r="A285" i="12"/>
  <c r="B285" i="12" s="1"/>
  <c r="A286" i="12"/>
  <c r="C286" i="12" s="1"/>
  <c r="D286" i="12" s="1"/>
  <c r="A287" i="12"/>
  <c r="B287" i="12" s="1"/>
  <c r="A288" i="12"/>
  <c r="C288" i="12" s="1"/>
  <c r="D288" i="12" s="1"/>
  <c r="A289" i="12"/>
  <c r="B289" i="12" s="1"/>
  <c r="A290" i="12"/>
  <c r="C290" i="12" s="1"/>
  <c r="D290" i="12" s="1"/>
  <c r="A291" i="12"/>
  <c r="B291" i="12" s="1"/>
  <c r="A292" i="12"/>
  <c r="C292" i="12" s="1"/>
  <c r="D292" i="12" s="1"/>
  <c r="A293" i="12"/>
  <c r="B293" i="12" s="1"/>
  <c r="A294" i="12"/>
  <c r="B294" i="12" s="1"/>
  <c r="A295" i="12"/>
  <c r="C295" i="12" s="1"/>
  <c r="D295" i="12" s="1"/>
  <c r="A296" i="12"/>
  <c r="C296" i="12" s="1"/>
  <c r="D296" i="12" s="1"/>
  <c r="A297" i="12"/>
  <c r="C297" i="12" s="1"/>
  <c r="D297" i="12" s="1"/>
  <c r="A298" i="12"/>
  <c r="B298" i="12" s="1"/>
  <c r="A299" i="12"/>
  <c r="B299" i="12" s="1"/>
  <c r="A300" i="12"/>
  <c r="B300" i="12" s="1"/>
  <c r="A301" i="12"/>
  <c r="B301" i="12" s="1"/>
  <c r="A302" i="12"/>
  <c r="B302" i="12" s="1"/>
  <c r="A303" i="12"/>
  <c r="B303" i="12" s="1"/>
  <c r="A304" i="12"/>
  <c r="C304" i="12" s="1"/>
  <c r="D304" i="12" s="1"/>
  <c r="A305" i="12"/>
  <c r="B305" i="12" s="1"/>
  <c r="A306" i="12"/>
  <c r="B306" i="12" s="1"/>
  <c r="A307" i="12"/>
  <c r="B307" i="12" s="1"/>
  <c r="A308" i="12"/>
  <c r="B308" i="12" s="1"/>
  <c r="A309" i="12"/>
  <c r="C309" i="12" s="1"/>
  <c r="D309" i="12" s="1"/>
  <c r="A310" i="12"/>
  <c r="B310" i="12" s="1"/>
  <c r="A311" i="12"/>
  <c r="B311" i="12" s="1"/>
  <c r="A312" i="12"/>
  <c r="B312" i="12" s="1"/>
  <c r="A313" i="12"/>
  <c r="B313" i="12" s="1"/>
  <c r="A314" i="12"/>
  <c r="C314" i="12" s="1"/>
  <c r="D314" i="12" s="1"/>
  <c r="A315" i="12"/>
  <c r="B315" i="12" s="1"/>
  <c r="A316" i="12"/>
  <c r="B316" i="12" s="1"/>
  <c r="A317" i="12"/>
  <c r="B317" i="12" s="1"/>
  <c r="A318" i="12"/>
  <c r="B318" i="12" s="1"/>
  <c r="A319" i="12"/>
  <c r="B319" i="12" s="1"/>
  <c r="A320" i="12"/>
  <c r="B320" i="12" s="1"/>
  <c r="A321" i="12"/>
  <c r="B321" i="12" s="1"/>
  <c r="A322" i="12"/>
  <c r="C322" i="12" s="1"/>
  <c r="D322" i="12" s="1"/>
  <c r="A323" i="12"/>
  <c r="B323" i="12" s="1"/>
  <c r="A324" i="12"/>
  <c r="B324" i="12" s="1"/>
  <c r="A325" i="12"/>
  <c r="B325" i="12" s="1"/>
  <c r="A326" i="12"/>
  <c r="B326" i="12" s="1"/>
  <c r="A327" i="12"/>
  <c r="B327" i="12" s="1"/>
  <c r="A328" i="12"/>
  <c r="B328" i="12" s="1"/>
  <c r="A329" i="12"/>
  <c r="B329" i="12" s="1"/>
  <c r="A330" i="12"/>
  <c r="C330" i="12" s="1"/>
  <c r="D330" i="12" s="1"/>
  <c r="A331" i="12"/>
  <c r="B331" i="12" s="1"/>
  <c r="A332" i="12"/>
  <c r="B332" i="12" s="1"/>
  <c r="A333" i="12"/>
  <c r="B333" i="12" s="1"/>
  <c r="A334" i="12"/>
  <c r="B334" i="12" s="1"/>
  <c r="A335" i="12"/>
  <c r="B335" i="12" s="1"/>
  <c r="A336" i="12"/>
  <c r="B336" i="12" s="1"/>
  <c r="A337" i="12"/>
  <c r="B337" i="12" s="1"/>
  <c r="A338" i="12"/>
  <c r="C338" i="12" s="1"/>
  <c r="D338" i="12" s="1"/>
  <c r="A339" i="12"/>
  <c r="B339" i="12" s="1"/>
  <c r="A340" i="12"/>
  <c r="B340" i="12" s="1"/>
  <c r="A341" i="12"/>
  <c r="B341" i="12" s="1"/>
  <c r="A342" i="12"/>
  <c r="B342" i="12" s="1"/>
  <c r="A343" i="12"/>
  <c r="B343" i="12" s="1"/>
  <c r="A344" i="12"/>
  <c r="B344" i="12" s="1"/>
  <c r="A345" i="12"/>
  <c r="B345" i="12" s="1"/>
  <c r="A346" i="12"/>
  <c r="B346" i="12" s="1"/>
  <c r="A347" i="12"/>
  <c r="B347" i="12" s="1"/>
  <c r="A348" i="12"/>
  <c r="C348" i="12" s="1"/>
  <c r="D348" i="12" s="1"/>
  <c r="A349" i="12"/>
  <c r="B349" i="12" s="1"/>
  <c r="A350" i="12"/>
  <c r="B350" i="12" s="1"/>
  <c r="A351" i="12"/>
  <c r="B351" i="12" s="1"/>
  <c r="A352" i="12"/>
  <c r="C352" i="12" s="1"/>
  <c r="D352" i="12" s="1"/>
  <c r="A353" i="12"/>
  <c r="B353" i="12" s="1"/>
  <c r="A354" i="12"/>
  <c r="C354" i="12" s="1"/>
  <c r="D354" i="12" s="1"/>
  <c r="A355" i="12"/>
  <c r="C355" i="12" s="1"/>
  <c r="D355" i="12" s="1"/>
  <c r="A356" i="12"/>
  <c r="C356" i="12" s="1"/>
  <c r="D356" i="12" s="1"/>
  <c r="A357" i="12"/>
  <c r="B357" i="12" s="1"/>
  <c r="A358" i="12"/>
  <c r="B358" i="12" s="1"/>
  <c r="A359" i="12"/>
  <c r="B359" i="12" s="1"/>
  <c r="A360" i="12"/>
  <c r="B360" i="12" s="1"/>
  <c r="A361" i="12"/>
  <c r="B361" i="12" s="1"/>
  <c r="A362" i="12"/>
  <c r="B362" i="12" s="1"/>
  <c r="A363" i="12"/>
  <c r="C363" i="12" s="1"/>
  <c r="D363" i="12" s="1"/>
  <c r="A364" i="12"/>
  <c r="C364" i="12" s="1"/>
  <c r="D364" i="12" s="1"/>
  <c r="A365" i="12"/>
  <c r="B365" i="12" s="1"/>
  <c r="A366" i="12"/>
  <c r="C366" i="12" s="1"/>
  <c r="D366" i="12" s="1"/>
  <c r="A367" i="12"/>
  <c r="B367" i="12" s="1"/>
  <c r="A368" i="12"/>
  <c r="B368" i="12" s="1"/>
  <c r="A369" i="12"/>
  <c r="B369" i="12" s="1"/>
  <c r="A370" i="12"/>
  <c r="B370" i="12" s="1"/>
  <c r="A371" i="12"/>
  <c r="C371" i="12" s="1"/>
  <c r="D371" i="12" s="1"/>
  <c r="A372" i="12"/>
  <c r="C372" i="12" s="1"/>
  <c r="D372" i="12" s="1"/>
  <c r="A373" i="12"/>
  <c r="B373" i="12" s="1"/>
  <c r="A374" i="12"/>
  <c r="B374" i="12" s="1"/>
  <c r="A375" i="12"/>
  <c r="B375" i="12" s="1"/>
  <c r="A376" i="12"/>
  <c r="C376" i="12" s="1"/>
  <c r="D376" i="12" s="1"/>
  <c r="A377" i="12"/>
  <c r="B377" i="12" s="1"/>
  <c r="A378" i="12"/>
  <c r="B378" i="12" s="1"/>
  <c r="A379" i="12"/>
  <c r="B379" i="12" s="1"/>
  <c r="A380" i="12"/>
  <c r="B380" i="12" s="1"/>
  <c r="A381" i="12"/>
  <c r="C381" i="12" s="1"/>
  <c r="D381" i="12" s="1"/>
  <c r="A382" i="12"/>
  <c r="B382" i="12" s="1"/>
  <c r="A383" i="12"/>
  <c r="B383" i="12" s="1"/>
  <c r="A384" i="12"/>
  <c r="C384" i="12" s="1"/>
  <c r="D384" i="12" s="1"/>
  <c r="A385" i="12"/>
  <c r="C385" i="12" s="1"/>
  <c r="D385" i="12" s="1"/>
  <c r="A386" i="12"/>
  <c r="B386" i="12" s="1"/>
  <c r="A387" i="12"/>
  <c r="B387" i="12" s="1"/>
  <c r="A388" i="12"/>
  <c r="B388" i="12" s="1"/>
  <c r="A389" i="12"/>
  <c r="B389" i="12" s="1"/>
  <c r="A390" i="12"/>
  <c r="B390" i="12" s="1"/>
  <c r="A391" i="12"/>
  <c r="B391" i="12" s="1"/>
  <c r="A392" i="12"/>
  <c r="B392" i="12" s="1"/>
  <c r="A393" i="12"/>
  <c r="B393" i="12" s="1"/>
  <c r="A394" i="12"/>
  <c r="B394" i="12" s="1"/>
  <c r="A395" i="12"/>
  <c r="B395" i="12" s="1"/>
  <c r="A396" i="12"/>
  <c r="C396" i="12" s="1"/>
  <c r="D396" i="12" s="1"/>
  <c r="A397" i="12"/>
  <c r="B397" i="12" s="1"/>
  <c r="A398" i="12"/>
  <c r="B398" i="12" s="1"/>
  <c r="A399" i="12"/>
  <c r="B399" i="12" s="1"/>
  <c r="A400" i="12"/>
  <c r="C400" i="12" s="1"/>
  <c r="D400" i="12" s="1"/>
  <c r="A401" i="12"/>
  <c r="B401" i="12" s="1"/>
  <c r="A402" i="12"/>
  <c r="B402" i="12" s="1"/>
  <c r="A403" i="12"/>
  <c r="B403" i="12" s="1"/>
  <c r="A404" i="12"/>
  <c r="C404" i="12" s="1"/>
  <c r="D404" i="12" s="1"/>
  <c r="A405" i="12"/>
  <c r="B405" i="12" s="1"/>
  <c r="A406" i="12"/>
  <c r="C406" i="12" s="1"/>
  <c r="D406" i="12" s="1"/>
  <c r="A407" i="12"/>
  <c r="B407" i="12" s="1"/>
  <c r="A408" i="12"/>
  <c r="B408" i="12" s="1"/>
  <c r="A409" i="12"/>
  <c r="B409" i="12" s="1"/>
  <c r="A410" i="12"/>
  <c r="C410" i="12" s="1"/>
  <c r="D410" i="12" s="1"/>
  <c r="G40" i="19"/>
  <c r="G41" i="19"/>
  <c r="G39" i="19"/>
  <c r="G37" i="19"/>
  <c r="G36" i="19"/>
  <c r="G35" i="19"/>
  <c r="G33" i="19"/>
  <c r="G32" i="19"/>
  <c r="G31" i="19"/>
  <c r="G29" i="19"/>
  <c r="G28" i="19"/>
  <c r="G27" i="19"/>
  <c r="G24" i="19"/>
  <c r="G25" i="19"/>
  <c r="C319" i="12" l="1"/>
  <c r="D319" i="12" s="1"/>
  <c r="B131" i="12"/>
  <c r="C259" i="12"/>
  <c r="D259" i="12" s="1"/>
  <c r="B381" i="12"/>
  <c r="B194" i="12"/>
  <c r="C336" i="12"/>
  <c r="D336" i="12" s="1"/>
  <c r="C273" i="12"/>
  <c r="D273" i="12" s="1"/>
  <c r="C267" i="12"/>
  <c r="D267" i="12" s="1"/>
  <c r="C253" i="12"/>
  <c r="D253" i="12" s="1"/>
  <c r="B231" i="12"/>
  <c r="C269" i="12"/>
  <c r="D269" i="12" s="1"/>
  <c r="C249" i="12"/>
  <c r="D249" i="12" s="1"/>
  <c r="C340" i="12"/>
  <c r="D340" i="12" s="1"/>
  <c r="B281" i="12"/>
  <c r="C382" i="12"/>
  <c r="D382" i="12" s="1"/>
  <c r="C293" i="12"/>
  <c r="D293" i="12" s="1"/>
  <c r="B396" i="12"/>
  <c r="C367" i="12"/>
  <c r="D367" i="12" s="1"/>
  <c r="C305" i="12"/>
  <c r="D305" i="12" s="1"/>
  <c r="B400" i="12"/>
  <c r="B384" i="12"/>
  <c r="B371" i="12"/>
  <c r="C332" i="12"/>
  <c r="D332" i="12" s="1"/>
  <c r="B286" i="12"/>
  <c r="C323" i="12"/>
  <c r="D323" i="12" s="1"/>
  <c r="B309" i="12"/>
  <c r="B296" i="12"/>
  <c r="C291" i="12"/>
  <c r="D291" i="12" s="1"/>
  <c r="C279" i="12"/>
  <c r="D279" i="12" s="1"/>
  <c r="B261" i="12"/>
  <c r="C255" i="12"/>
  <c r="D255" i="12" s="1"/>
  <c r="C339" i="12"/>
  <c r="D339" i="12" s="1"/>
  <c r="C335" i="12"/>
  <c r="D335" i="12" s="1"/>
  <c r="B406" i="12"/>
  <c r="C386" i="12"/>
  <c r="D386" i="12" s="1"/>
  <c r="C301" i="12"/>
  <c r="D301" i="12" s="1"/>
  <c r="B295" i="12"/>
  <c r="C398" i="12"/>
  <c r="D398" i="12" s="1"/>
  <c r="B385" i="12"/>
  <c r="B338" i="12"/>
  <c r="C247" i="12"/>
  <c r="D247" i="12" s="1"/>
  <c r="B99" i="12"/>
  <c r="B84" i="12"/>
  <c r="C393" i="12"/>
  <c r="D393" i="12" s="1"/>
  <c r="C378" i="12"/>
  <c r="D378" i="12" s="1"/>
  <c r="C358" i="12"/>
  <c r="D358" i="12" s="1"/>
  <c r="B297" i="12"/>
  <c r="B277" i="12"/>
  <c r="C263" i="12"/>
  <c r="D263" i="12" s="1"/>
  <c r="B236" i="12"/>
  <c r="B82" i="12"/>
  <c r="C357" i="12"/>
  <c r="D357" i="12" s="1"/>
  <c r="C311" i="12"/>
  <c r="D311" i="12" s="1"/>
  <c r="C271" i="12"/>
  <c r="D271" i="12" s="1"/>
  <c r="C257" i="12"/>
  <c r="D257" i="12" s="1"/>
  <c r="C350" i="12"/>
  <c r="D350" i="12" s="1"/>
  <c r="C343" i="12"/>
  <c r="D343" i="12" s="1"/>
  <c r="C328" i="12"/>
  <c r="D328" i="12" s="1"/>
  <c r="B322" i="12"/>
  <c r="C275" i="12"/>
  <c r="D275" i="12" s="1"/>
  <c r="B101" i="12"/>
  <c r="C315" i="12"/>
  <c r="D315" i="12" s="1"/>
  <c r="C310" i="12"/>
  <c r="D310" i="12" s="1"/>
  <c r="C265" i="12"/>
  <c r="D265" i="12" s="1"/>
  <c r="C389" i="12"/>
  <c r="D389" i="12" s="1"/>
  <c r="C374" i="12"/>
  <c r="D374" i="12" s="1"/>
  <c r="C298" i="12"/>
  <c r="D298" i="12" s="1"/>
  <c r="C289" i="12"/>
  <c r="D289" i="12" s="1"/>
  <c r="C283" i="12"/>
  <c r="D283" i="12" s="1"/>
  <c r="C251" i="12"/>
  <c r="D251" i="12" s="1"/>
  <c r="C390" i="12"/>
  <c r="D390" i="12" s="1"/>
  <c r="C377" i="12"/>
  <c r="D377" i="12" s="1"/>
  <c r="C373" i="12"/>
  <c r="D373" i="12" s="1"/>
  <c r="C368" i="12"/>
  <c r="D368" i="12" s="1"/>
  <c r="B364" i="12"/>
  <c r="C353" i="12"/>
  <c r="D353" i="12" s="1"/>
  <c r="C349" i="12"/>
  <c r="D349" i="12" s="1"/>
  <c r="C344" i="12"/>
  <c r="D344" i="12" s="1"/>
  <c r="C331" i="12"/>
  <c r="D331" i="12" s="1"/>
  <c r="C327" i="12"/>
  <c r="D327" i="12" s="1"/>
  <c r="C306" i="12"/>
  <c r="D306" i="12" s="1"/>
  <c r="C302" i="12"/>
  <c r="D302" i="12" s="1"/>
  <c r="C294" i="12"/>
  <c r="D294" i="12" s="1"/>
  <c r="B207" i="12"/>
  <c r="B87" i="12"/>
  <c r="B410" i="12"/>
  <c r="B404" i="12"/>
  <c r="B314" i="12"/>
  <c r="B235" i="12"/>
  <c r="B376" i="12"/>
  <c r="B352" i="12"/>
  <c r="B330" i="12"/>
  <c r="B91" i="12"/>
  <c r="B79" i="12"/>
  <c r="C392" i="12"/>
  <c r="D392" i="12" s="1"/>
  <c r="C347" i="12"/>
  <c r="D347" i="12" s="1"/>
  <c r="C316" i="12"/>
  <c r="D316" i="12" s="1"/>
  <c r="C312" i="12"/>
  <c r="D312" i="12" s="1"/>
  <c r="C401" i="12"/>
  <c r="D401" i="12" s="1"/>
  <c r="B366" i="12"/>
  <c r="B355" i="12"/>
  <c r="C324" i="12"/>
  <c r="D324" i="12" s="1"/>
  <c r="C320" i="12"/>
  <c r="D320" i="12" s="1"/>
  <c r="B304" i="12"/>
  <c r="B292" i="12"/>
  <c r="B232" i="12"/>
  <c r="B195" i="12"/>
  <c r="B96" i="12"/>
  <c r="C387" i="12"/>
  <c r="D387" i="12" s="1"/>
  <c r="C379" i="12"/>
  <c r="D379" i="12" s="1"/>
  <c r="C359" i="12"/>
  <c r="D359" i="12" s="1"/>
  <c r="C341" i="12"/>
  <c r="D341" i="12" s="1"/>
  <c r="C333" i="12"/>
  <c r="D333" i="12" s="1"/>
  <c r="C325" i="12"/>
  <c r="D325" i="12" s="1"/>
  <c r="C317" i="12"/>
  <c r="D317" i="12" s="1"/>
  <c r="C307" i="12"/>
  <c r="D307" i="12" s="1"/>
  <c r="C299" i="12"/>
  <c r="D299" i="12" s="1"/>
  <c r="C287" i="12"/>
  <c r="D287" i="12" s="1"/>
  <c r="B284" i="12"/>
  <c r="B244" i="12"/>
  <c r="B227" i="12"/>
  <c r="B215" i="12"/>
  <c r="B164" i="12"/>
  <c r="B152" i="12"/>
  <c r="B147" i="12"/>
  <c r="B108" i="12"/>
  <c r="B103" i="12"/>
  <c r="C405" i="12"/>
  <c r="D405" i="12" s="1"/>
  <c r="C397" i="12"/>
  <c r="D397" i="12" s="1"/>
  <c r="B363" i="12"/>
  <c r="B356" i="12"/>
  <c r="B219" i="12"/>
  <c r="B188" i="12"/>
  <c r="B181" i="12"/>
  <c r="B168" i="12"/>
  <c r="B163" i="12"/>
  <c r="B151" i="12"/>
  <c r="B107" i="12"/>
  <c r="C399" i="12"/>
  <c r="D399" i="12" s="1"/>
  <c r="C383" i="12"/>
  <c r="D383" i="12" s="1"/>
  <c r="C375" i="12"/>
  <c r="D375" i="12" s="1"/>
  <c r="C365" i="12"/>
  <c r="D365" i="12" s="1"/>
  <c r="C351" i="12"/>
  <c r="D351" i="12" s="1"/>
  <c r="C345" i="12"/>
  <c r="D345" i="12" s="1"/>
  <c r="C337" i="12"/>
  <c r="D337" i="12" s="1"/>
  <c r="C329" i="12"/>
  <c r="D329" i="12" s="1"/>
  <c r="C321" i="12"/>
  <c r="D321" i="12" s="1"/>
  <c r="C313" i="12"/>
  <c r="D313" i="12" s="1"/>
  <c r="C308" i="12"/>
  <c r="D308" i="12" s="1"/>
  <c r="C303" i="12"/>
  <c r="D303" i="12" s="1"/>
  <c r="B229" i="12"/>
  <c r="B224" i="12"/>
  <c r="B212" i="12"/>
  <c r="B199" i="12"/>
  <c r="B172" i="12"/>
  <c r="B155" i="12"/>
  <c r="B124" i="12"/>
  <c r="B117" i="12"/>
  <c r="C391" i="12"/>
  <c r="D391" i="12" s="1"/>
  <c r="C388" i="12"/>
  <c r="D388" i="12" s="1"/>
  <c r="C380" i="12"/>
  <c r="D380" i="12" s="1"/>
  <c r="B372" i="12"/>
  <c r="C360" i="12"/>
  <c r="D360" i="12" s="1"/>
  <c r="B348" i="12"/>
  <c r="C342" i="12"/>
  <c r="D342" i="12" s="1"/>
  <c r="C334" i="12"/>
  <c r="D334" i="12" s="1"/>
  <c r="C326" i="12"/>
  <c r="D326" i="12" s="1"/>
  <c r="C318" i="12"/>
  <c r="D318" i="12" s="1"/>
  <c r="C300" i="12"/>
  <c r="D300" i="12" s="1"/>
  <c r="C285" i="12"/>
  <c r="D285" i="12" s="1"/>
  <c r="B143" i="12"/>
  <c r="B130" i="12"/>
  <c r="B100" i="12"/>
  <c r="B88" i="12"/>
  <c r="B83" i="12"/>
  <c r="B288" i="12"/>
  <c r="B245" i="12"/>
  <c r="B228" i="12"/>
  <c r="B216" i="12"/>
  <c r="B211" i="12"/>
  <c r="B171" i="12"/>
  <c r="B165" i="12"/>
  <c r="B160" i="12"/>
  <c r="B148" i="12"/>
  <c r="B135" i="12"/>
  <c r="B116" i="12"/>
  <c r="B104" i="12"/>
  <c r="C409" i="12"/>
  <c r="D409" i="12" s="1"/>
  <c r="C408" i="12"/>
  <c r="D408" i="12" s="1"/>
  <c r="C407" i="12"/>
  <c r="D407" i="12" s="1"/>
  <c r="C402" i="12"/>
  <c r="D402" i="12" s="1"/>
  <c r="C370" i="12"/>
  <c r="D370" i="12" s="1"/>
  <c r="C361" i="12"/>
  <c r="D361" i="12" s="1"/>
  <c r="C395" i="12"/>
  <c r="D395" i="12" s="1"/>
  <c r="B354" i="12"/>
  <c r="B282" i="12"/>
  <c r="C282" i="12"/>
  <c r="D282" i="12" s="1"/>
  <c r="B278" i="12"/>
  <c r="C278" i="12"/>
  <c r="D278" i="12" s="1"/>
  <c r="B274" i="12"/>
  <c r="C274" i="12"/>
  <c r="D274" i="12" s="1"/>
  <c r="B270" i="12"/>
  <c r="C270" i="12"/>
  <c r="D270" i="12" s="1"/>
  <c r="B266" i="12"/>
  <c r="C266" i="12"/>
  <c r="D266" i="12" s="1"/>
  <c r="B262" i="12"/>
  <c r="C262" i="12"/>
  <c r="D262" i="12" s="1"/>
  <c r="B258" i="12"/>
  <c r="C258" i="12"/>
  <c r="D258" i="12" s="1"/>
  <c r="B254" i="12"/>
  <c r="C254" i="12"/>
  <c r="D254" i="12" s="1"/>
  <c r="B250" i="12"/>
  <c r="C250" i="12"/>
  <c r="D250" i="12" s="1"/>
  <c r="B246" i="12"/>
  <c r="C246" i="12"/>
  <c r="D246" i="12" s="1"/>
  <c r="C191" i="12"/>
  <c r="D191" i="12" s="1"/>
  <c r="B191" i="12"/>
  <c r="C162" i="12"/>
  <c r="D162" i="12" s="1"/>
  <c r="B162" i="12"/>
  <c r="C156" i="12"/>
  <c r="D156" i="12" s="1"/>
  <c r="B156" i="12"/>
  <c r="C140" i="12"/>
  <c r="D140" i="12" s="1"/>
  <c r="B140" i="12"/>
  <c r="C208" i="12"/>
  <c r="D208" i="12" s="1"/>
  <c r="B208" i="12"/>
  <c r="C139" i="12"/>
  <c r="D139" i="12" s="1"/>
  <c r="B139" i="12"/>
  <c r="C128" i="12"/>
  <c r="D128" i="12" s="1"/>
  <c r="B128" i="12"/>
  <c r="C111" i="12"/>
  <c r="D111" i="12" s="1"/>
  <c r="B111" i="12"/>
  <c r="C239" i="12"/>
  <c r="D239" i="12" s="1"/>
  <c r="B239" i="12"/>
  <c r="C178" i="12"/>
  <c r="D178" i="12" s="1"/>
  <c r="B178" i="12"/>
  <c r="C127" i="12"/>
  <c r="D127" i="12" s="1"/>
  <c r="B127" i="12"/>
  <c r="C394" i="12"/>
  <c r="D394" i="12" s="1"/>
  <c r="C362" i="12"/>
  <c r="D362" i="12" s="1"/>
  <c r="C346" i="12"/>
  <c r="D346" i="12" s="1"/>
  <c r="C144" i="12"/>
  <c r="D144" i="12" s="1"/>
  <c r="B144" i="12"/>
  <c r="C80" i="12"/>
  <c r="D80" i="12" s="1"/>
  <c r="B80" i="12"/>
  <c r="C369" i="12"/>
  <c r="D369" i="12" s="1"/>
  <c r="C403" i="12"/>
  <c r="D403" i="12" s="1"/>
  <c r="B290" i="12"/>
  <c r="B280" i="12"/>
  <c r="C280" i="12"/>
  <c r="D280" i="12" s="1"/>
  <c r="B276" i="12"/>
  <c r="C276" i="12"/>
  <c r="D276" i="12" s="1"/>
  <c r="B272" i="12"/>
  <c r="C272" i="12"/>
  <c r="D272" i="12" s="1"/>
  <c r="B268" i="12"/>
  <c r="C268" i="12"/>
  <c r="D268" i="12" s="1"/>
  <c r="B264" i="12"/>
  <c r="C264" i="12"/>
  <c r="D264" i="12" s="1"/>
  <c r="B260" i="12"/>
  <c r="C260" i="12"/>
  <c r="D260" i="12" s="1"/>
  <c r="B256" i="12"/>
  <c r="C256" i="12"/>
  <c r="D256" i="12" s="1"/>
  <c r="B252" i="12"/>
  <c r="C252" i="12"/>
  <c r="D252" i="12" s="1"/>
  <c r="B248" i="12"/>
  <c r="C248" i="12"/>
  <c r="D248" i="12" s="1"/>
  <c r="C187" i="12"/>
  <c r="D187" i="12" s="1"/>
  <c r="B187" i="12"/>
  <c r="C175" i="12"/>
  <c r="D175" i="12" s="1"/>
  <c r="B175" i="12"/>
  <c r="C114" i="12"/>
  <c r="D114" i="12" s="1"/>
  <c r="B114" i="12"/>
  <c r="C98" i="12"/>
  <c r="D98" i="12" s="1"/>
  <c r="B98" i="12"/>
  <c r="C92" i="12"/>
  <c r="D92" i="12" s="1"/>
  <c r="B92" i="12"/>
  <c r="C226" i="12"/>
  <c r="D226" i="12" s="1"/>
  <c r="B226" i="12"/>
  <c r="C220" i="12"/>
  <c r="D220" i="12" s="1"/>
  <c r="B220" i="12"/>
  <c r="C204" i="12"/>
  <c r="D204" i="12" s="1"/>
  <c r="B204" i="12"/>
  <c r="C242" i="12"/>
  <c r="D242" i="12" s="1"/>
  <c r="B242" i="12"/>
  <c r="C203" i="12"/>
  <c r="D203" i="12" s="1"/>
  <c r="B203" i="12"/>
  <c r="C192" i="12"/>
  <c r="D192" i="12" s="1"/>
  <c r="B192" i="12"/>
  <c r="C123" i="12"/>
  <c r="D123" i="12" s="1"/>
  <c r="B123" i="12"/>
  <c r="B197" i="12"/>
  <c r="B184" i="12"/>
  <c r="B180" i="12"/>
  <c r="B167" i="12"/>
  <c r="B133" i="12"/>
  <c r="B120" i="12"/>
  <c r="B240" i="12"/>
  <c r="B223" i="12"/>
  <c r="B210" i="12"/>
  <c r="B176" i="12"/>
  <c r="B159" i="12"/>
  <c r="B146" i="12"/>
  <c r="B112" i="12"/>
  <c r="B95" i="12"/>
  <c r="B243" i="12"/>
  <c r="B213" i="12"/>
  <c r="B200" i="12"/>
  <c r="B196" i="12"/>
  <c r="B183" i="12"/>
  <c r="B179" i="12"/>
  <c r="B149" i="12"/>
  <c r="B136" i="12"/>
  <c r="B132" i="12"/>
  <c r="B119" i="12"/>
  <c r="B115" i="12"/>
  <c r="B85" i="12"/>
  <c r="B77" i="12"/>
  <c r="B233" i="12"/>
  <c r="B230" i="12"/>
  <c r="B217" i="12"/>
  <c r="B214" i="12"/>
  <c r="B201" i="12"/>
  <c r="B198" i="12"/>
  <c r="B185" i="12"/>
  <c r="B182" i="12"/>
  <c r="B169" i="12"/>
  <c r="B166" i="12"/>
  <c r="B153" i="12"/>
  <c r="B150" i="12"/>
  <c r="B137" i="12"/>
  <c r="B134" i="12"/>
  <c r="B121" i="12"/>
  <c r="B118" i="12"/>
  <c r="B105" i="12"/>
  <c r="B102" i="12"/>
  <c r="B89" i="12"/>
  <c r="B86" i="12"/>
  <c r="B241" i="12"/>
  <c r="B238" i="12"/>
  <c r="B225" i="12"/>
  <c r="B222" i="12"/>
  <c r="B209" i="12"/>
  <c r="B206" i="12"/>
  <c r="B193" i="12"/>
  <c r="B190" i="12"/>
  <c r="B177" i="12"/>
  <c r="B174" i="12"/>
  <c r="B161" i="12"/>
  <c r="B158" i="12"/>
  <c r="B145" i="12"/>
  <c r="B142" i="12"/>
  <c r="B129" i="12"/>
  <c r="B126" i="12"/>
  <c r="B113" i="12"/>
  <c r="B110" i="12"/>
  <c r="B97" i="12"/>
  <c r="B94" i="12"/>
  <c r="B81" i="12"/>
  <c r="B237" i="12"/>
  <c r="B234" i="12"/>
  <c r="B221" i="12"/>
  <c r="B218" i="12"/>
  <c r="B205" i="12"/>
  <c r="B202" i="12"/>
  <c r="B189" i="12"/>
  <c r="B186" i="12"/>
  <c r="B173" i="12"/>
  <c r="B170" i="12"/>
  <c r="B157" i="12"/>
  <c r="B154" i="12"/>
  <c r="B141" i="12"/>
  <c r="B138" i="12"/>
  <c r="B125" i="12"/>
  <c r="B122" i="12"/>
  <c r="B109" i="12"/>
  <c r="B106" i="12"/>
  <c r="B93" i="12"/>
  <c r="B90" i="12"/>
  <c r="C78" i="12"/>
  <c r="D78" i="12" s="1"/>
  <c r="A19" i="25"/>
  <c r="B19" i="25" s="1"/>
  <c r="A20" i="25"/>
  <c r="B20" i="25" s="1"/>
  <c r="A21" i="25"/>
  <c r="B21" i="25" s="1"/>
  <c r="A22" i="25"/>
  <c r="B22" i="25" s="1"/>
  <c r="A23" i="25"/>
  <c r="B23" i="25" s="1"/>
  <c r="A24" i="25"/>
  <c r="B24" i="25" s="1"/>
  <c r="A25" i="25"/>
  <c r="B25" i="25" s="1"/>
  <c r="A26" i="25"/>
  <c r="B26" i="25" s="1"/>
  <c r="A27" i="25"/>
  <c r="B27" i="25" s="1"/>
  <c r="A28" i="25"/>
  <c r="B28" i="25" s="1"/>
  <c r="A29" i="25"/>
  <c r="A30" i="25"/>
  <c r="B30" i="25" s="1"/>
  <c r="A31" i="25"/>
  <c r="B31" i="25" s="1"/>
  <c r="A32" i="25"/>
  <c r="B32" i="25" s="1"/>
  <c r="A33" i="25"/>
  <c r="B33" i="25" s="1"/>
  <c r="A34" i="25"/>
  <c r="A35" i="25"/>
  <c r="B35" i="25" s="1"/>
  <c r="A36" i="25"/>
  <c r="A37" i="25"/>
  <c r="B37" i="25" s="1"/>
  <c r="A38" i="25"/>
  <c r="B38" i="25" s="1"/>
  <c r="A39" i="25"/>
  <c r="A40" i="25"/>
  <c r="B40" i="25" s="1"/>
  <c r="A41" i="25"/>
  <c r="B41" i="25" s="1"/>
  <c r="A42" i="25"/>
  <c r="B42" i="25" s="1"/>
  <c r="A43" i="25"/>
  <c r="B43" i="25" s="1"/>
  <c r="A44" i="25"/>
  <c r="A45" i="25"/>
  <c r="A46" i="25"/>
  <c r="B46" i="25" s="1"/>
  <c r="A47" i="25"/>
  <c r="B47" i="25" s="1"/>
  <c r="A48" i="25"/>
  <c r="B48" i="25" s="1"/>
  <c r="A49" i="25"/>
  <c r="B49" i="25" s="1"/>
  <c r="A50" i="25"/>
  <c r="A51" i="25"/>
  <c r="B51" i="25" s="1"/>
  <c r="A52" i="25"/>
  <c r="A53" i="25"/>
  <c r="B53" i="25" s="1"/>
  <c r="A54" i="25"/>
  <c r="B54" i="25" s="1"/>
  <c r="A55" i="25"/>
  <c r="A56" i="25"/>
  <c r="B56" i="25" s="1"/>
  <c r="A57" i="25"/>
  <c r="B57" i="25" s="1"/>
  <c r="A58" i="25"/>
  <c r="B58" i="25" s="1"/>
  <c r="A59" i="25"/>
  <c r="B59" i="25" s="1"/>
  <c r="A60" i="25"/>
  <c r="B60" i="25" s="1"/>
  <c r="A61" i="25"/>
  <c r="A62" i="25"/>
  <c r="B62" i="25" s="1"/>
  <c r="A33" i="12"/>
  <c r="A34" i="12"/>
  <c r="A35" i="12"/>
  <c r="B35" i="12" s="1"/>
  <c r="A36" i="12"/>
  <c r="B36" i="12" s="1"/>
  <c r="A37" i="12"/>
  <c r="B37" i="12" s="1"/>
  <c r="A38" i="12"/>
  <c r="A39" i="12"/>
  <c r="B39" i="12" s="1"/>
  <c r="A40" i="12"/>
  <c r="A41" i="12"/>
  <c r="B41" i="12" s="1"/>
  <c r="A42" i="12"/>
  <c r="A43" i="12"/>
  <c r="A44" i="12"/>
  <c r="B44" i="12" s="1"/>
  <c r="A45" i="12"/>
  <c r="B45" i="12" s="1"/>
  <c r="A46" i="12"/>
  <c r="A47" i="12"/>
  <c r="B47" i="12" s="1"/>
  <c r="A48" i="12"/>
  <c r="B48" i="12" s="1"/>
  <c r="A49" i="12"/>
  <c r="A50" i="12"/>
  <c r="A51" i="12"/>
  <c r="B51" i="12" s="1"/>
  <c r="A52" i="12"/>
  <c r="B52" i="12" s="1"/>
  <c r="A53" i="12"/>
  <c r="B53" i="12" s="1"/>
  <c r="A54" i="12"/>
  <c r="A55" i="12"/>
  <c r="B55" i="12" s="1"/>
  <c r="A56" i="12"/>
  <c r="A57" i="12"/>
  <c r="B57" i="12" s="1"/>
  <c r="A58" i="12"/>
  <c r="A59" i="12"/>
  <c r="A60" i="12"/>
  <c r="B60" i="12" s="1"/>
  <c r="A61" i="12"/>
  <c r="B61" i="12" s="1"/>
  <c r="A62" i="12"/>
  <c r="A63" i="12"/>
  <c r="B63" i="12" s="1"/>
  <c r="A64" i="12"/>
  <c r="B64" i="12" s="1"/>
  <c r="A65" i="12"/>
  <c r="A66" i="12"/>
  <c r="A67" i="12"/>
  <c r="B67" i="12" s="1"/>
  <c r="A68" i="12"/>
  <c r="B68" i="12" s="1"/>
  <c r="A69" i="12"/>
  <c r="B69" i="12" s="1"/>
  <c r="A70" i="12"/>
  <c r="A71" i="12"/>
  <c r="B71" i="12" s="1"/>
  <c r="A72" i="12"/>
  <c r="A73" i="12"/>
  <c r="B73" i="12" s="1"/>
  <c r="A74" i="12"/>
  <c r="A75" i="12"/>
  <c r="A76" i="12"/>
  <c r="B76" i="12" s="1"/>
  <c r="A18" i="12"/>
  <c r="B18" i="12" s="1"/>
  <c r="A19" i="12"/>
  <c r="B19" i="12" s="1"/>
  <c r="A20" i="12"/>
  <c r="B20" i="12" s="1"/>
  <c r="A21" i="12"/>
  <c r="B21" i="12" s="1"/>
  <c r="A22" i="12"/>
  <c r="A23" i="12"/>
  <c r="B23" i="12" s="1"/>
  <c r="A24" i="12"/>
  <c r="A25" i="12"/>
  <c r="B25" i="12" s="1"/>
  <c r="A26" i="12"/>
  <c r="B26" i="12" s="1"/>
  <c r="A27" i="12"/>
  <c r="A28" i="12"/>
  <c r="B28" i="12" s="1"/>
  <c r="A29" i="12"/>
  <c r="B29" i="12" s="1"/>
  <c r="A30" i="12"/>
  <c r="B30" i="12" s="1"/>
  <c r="A31" i="12"/>
  <c r="B31" i="12" s="1"/>
  <c r="A32" i="12"/>
  <c r="M36" i="16"/>
  <c r="B7" i="11"/>
  <c r="F7" i="25" s="1"/>
  <c r="A17" i="16"/>
  <c r="B17" i="16" s="1"/>
  <c r="A18" i="16"/>
  <c r="B18" i="16" s="1"/>
  <c r="A19" i="16"/>
  <c r="B19" i="16" s="1"/>
  <c r="A20" i="16"/>
  <c r="B20" i="16" s="1"/>
  <c r="A21" i="16"/>
  <c r="B21" i="16" s="1"/>
  <c r="A22" i="16"/>
  <c r="B22" i="16" s="1"/>
  <c r="A23" i="16"/>
  <c r="B23" i="16" s="1"/>
  <c r="A24" i="16"/>
  <c r="B24" i="16" s="1"/>
  <c r="A25" i="16"/>
  <c r="B25" i="16" s="1"/>
  <c r="A26" i="16"/>
  <c r="B26" i="16" s="1"/>
  <c r="A27" i="16"/>
  <c r="B27" i="16" s="1"/>
  <c r="A28" i="16"/>
  <c r="B28" i="16" s="1"/>
  <c r="A29" i="16"/>
  <c r="A30" i="16"/>
  <c r="B30" i="16" s="1"/>
  <c r="A31" i="16"/>
  <c r="B31" i="16" s="1"/>
  <c r="A32" i="16"/>
  <c r="B32" i="16" s="1"/>
  <c r="A33" i="16"/>
  <c r="B33" i="16" s="1"/>
  <c r="A34" i="16"/>
  <c r="A35" i="16"/>
  <c r="B35" i="16" s="1"/>
  <c r="A36" i="16"/>
  <c r="B36" i="16" s="1"/>
  <c r="A18" i="13"/>
  <c r="B18" i="13" s="1"/>
  <c r="A19" i="13"/>
  <c r="B19" i="13" s="1"/>
  <c r="A20" i="13"/>
  <c r="B20" i="13" s="1"/>
  <c r="A21" i="13"/>
  <c r="B21" i="13" s="1"/>
  <c r="A22" i="13"/>
  <c r="B22" i="13" s="1"/>
  <c r="A23" i="13"/>
  <c r="B23" i="13" s="1"/>
  <c r="A24" i="13"/>
  <c r="B24" i="13" s="1"/>
  <c r="A25" i="13"/>
  <c r="B25" i="13" s="1"/>
  <c r="A26" i="13"/>
  <c r="B26" i="13" s="1"/>
  <c r="A27" i="13"/>
  <c r="B27" i="13" s="1"/>
  <c r="A28" i="13"/>
  <c r="B28" i="13" s="1"/>
  <c r="A29" i="13"/>
  <c r="B29" i="13" s="1"/>
  <c r="A30" i="13"/>
  <c r="B30" i="13" s="1"/>
  <c r="A31" i="13"/>
  <c r="A32" i="13"/>
  <c r="B32" i="13" s="1"/>
  <c r="A33" i="13"/>
  <c r="B33" i="13" s="1"/>
  <c r="A34" i="13"/>
  <c r="B34" i="13" s="1"/>
  <c r="A35" i="13"/>
  <c r="B35" i="13" s="1"/>
  <c r="A36" i="13"/>
  <c r="B36" i="13" s="1"/>
  <c r="A37" i="13"/>
  <c r="B37" i="13" s="1"/>
  <c r="A38" i="13"/>
  <c r="B38" i="13" s="1"/>
  <c r="A39" i="13"/>
  <c r="B39" i="13" s="1"/>
  <c r="A40" i="13"/>
  <c r="B40" i="13" s="1"/>
  <c r="A41" i="13"/>
  <c r="B41" i="13" s="1"/>
  <c r="A42" i="13"/>
  <c r="B42" i="13" s="1"/>
  <c r="A43" i="13"/>
  <c r="B43" i="13" s="1"/>
  <c r="A44" i="13"/>
  <c r="B44" i="13" s="1"/>
  <c r="A45" i="13"/>
  <c r="B45" i="13" s="1"/>
  <c r="A46" i="13"/>
  <c r="B46" i="13" s="1"/>
  <c r="A47" i="13"/>
  <c r="B47" i="13" s="1"/>
  <c r="A48" i="13"/>
  <c r="B48" i="13" s="1"/>
  <c r="A49" i="13"/>
  <c r="B49" i="13" s="1"/>
  <c r="A50" i="13"/>
  <c r="B50" i="13" s="1"/>
  <c r="A51" i="13"/>
  <c r="B51" i="13" s="1"/>
  <c r="A52" i="13"/>
  <c r="B52" i="13" s="1"/>
  <c r="A53" i="13"/>
  <c r="B53" i="13" s="1"/>
  <c r="A54" i="13"/>
  <c r="B54" i="13" s="1"/>
  <c r="A55" i="13"/>
  <c r="B55" i="13" s="1"/>
  <c r="A56" i="13"/>
  <c r="B56" i="13" s="1"/>
  <c r="A57" i="13"/>
  <c r="B57" i="13" s="1"/>
  <c r="A58" i="13"/>
  <c r="B58" i="13" s="1"/>
  <c r="A59" i="13"/>
  <c r="B59" i="13" s="1"/>
  <c r="A60" i="13"/>
  <c r="B60" i="13" s="1"/>
  <c r="A61" i="13"/>
  <c r="B61" i="13" s="1"/>
  <c r="A62" i="13"/>
  <c r="A63" i="13"/>
  <c r="B63" i="13" s="1"/>
  <c r="A64" i="13"/>
  <c r="B64" i="13" s="1"/>
  <c r="A65" i="13"/>
  <c r="B65" i="13" s="1"/>
  <c r="A66" i="13"/>
  <c r="B66" i="13" s="1"/>
  <c r="A67" i="13"/>
  <c r="B67" i="13" s="1"/>
  <c r="A68" i="13"/>
  <c r="B68" i="13" s="1"/>
  <c r="A69" i="13"/>
  <c r="B69" i="13" s="1"/>
  <c r="A70" i="13"/>
  <c r="B70" i="13" s="1"/>
  <c r="A71" i="13"/>
  <c r="B71" i="13" s="1"/>
  <c r="A72" i="13"/>
  <c r="B72" i="13" s="1"/>
  <c r="A73" i="13"/>
  <c r="B73" i="13" s="1"/>
  <c r="A74" i="13"/>
  <c r="B74" i="13" s="1"/>
  <c r="A17" i="13"/>
  <c r="B17" i="13" s="1"/>
  <c r="A18" i="17"/>
  <c r="B18" i="17" s="1"/>
  <c r="A19" i="17"/>
  <c r="B19" i="17" s="1"/>
  <c r="A20" i="17"/>
  <c r="B20" i="17" s="1"/>
  <c r="A21" i="17"/>
  <c r="B21" i="17" s="1"/>
  <c r="A22" i="17"/>
  <c r="B22" i="17" s="1"/>
  <c r="A23" i="17"/>
  <c r="B23" i="17" s="1"/>
  <c r="A24" i="17"/>
  <c r="B24" i="17" s="1"/>
  <c r="A25" i="17"/>
  <c r="B25" i="17" s="1"/>
  <c r="A26" i="17"/>
  <c r="B26" i="17" s="1"/>
  <c r="A27" i="17"/>
  <c r="B27" i="17" s="1"/>
  <c r="A28" i="17"/>
  <c r="B28" i="17" s="1"/>
  <c r="A29" i="17"/>
  <c r="B29" i="17" s="1"/>
  <c r="A30" i="17"/>
  <c r="A31" i="17"/>
  <c r="B31" i="17" s="1"/>
  <c r="A32" i="17"/>
  <c r="B32" i="17" s="1"/>
  <c r="A33" i="17"/>
  <c r="B33" i="17" s="1"/>
  <c r="A34" i="17"/>
  <c r="B34" i="17" s="1"/>
  <c r="A35" i="17"/>
  <c r="B35" i="17" s="1"/>
  <c r="A36" i="17"/>
  <c r="B36" i="17" s="1"/>
  <c r="A37" i="17"/>
  <c r="B37" i="17" s="1"/>
  <c r="A38" i="17"/>
  <c r="B38" i="17" s="1"/>
  <c r="A39" i="17"/>
  <c r="B39" i="17" s="1"/>
  <c r="A40" i="17"/>
  <c r="B40" i="17" s="1"/>
  <c r="A41" i="17"/>
  <c r="B41" i="17" s="1"/>
  <c r="A42" i="17"/>
  <c r="B42" i="17" s="1"/>
  <c r="A43" i="17"/>
  <c r="B43" i="17" s="1"/>
  <c r="A44" i="17"/>
  <c r="B44" i="17" s="1"/>
  <c r="A45" i="17"/>
  <c r="B45" i="17" s="1"/>
  <c r="A46" i="17"/>
  <c r="B46" i="17" s="1"/>
  <c r="A47" i="17"/>
  <c r="B47" i="17" s="1"/>
  <c r="A48" i="17"/>
  <c r="B48" i="17" s="1"/>
  <c r="A49" i="17"/>
  <c r="B49" i="17" s="1"/>
  <c r="A50" i="17"/>
  <c r="B50" i="17" s="1"/>
  <c r="A51" i="17"/>
  <c r="B51" i="17" s="1"/>
  <c r="A52" i="17"/>
  <c r="B52" i="17" s="1"/>
  <c r="A53" i="17"/>
  <c r="B53" i="17" s="1"/>
  <c r="A54" i="17"/>
  <c r="B54" i="17" s="1"/>
  <c r="A55" i="17"/>
  <c r="B55" i="17" s="1"/>
  <c r="A56" i="17"/>
  <c r="B56" i="17" s="1"/>
  <c r="A57" i="17"/>
  <c r="B57" i="17" s="1"/>
  <c r="A58" i="17"/>
  <c r="B58" i="17" s="1"/>
  <c r="A59" i="17"/>
  <c r="B59" i="17" s="1"/>
  <c r="A60" i="17"/>
  <c r="B60" i="17" s="1"/>
  <c r="A61" i="17"/>
  <c r="B61" i="17" s="1"/>
  <c r="A62" i="17"/>
  <c r="B62" i="17" s="1"/>
  <c r="A63" i="17"/>
  <c r="B63" i="17" s="1"/>
  <c r="A64" i="17"/>
  <c r="B64" i="17" s="1"/>
  <c r="A65" i="17"/>
  <c r="B65" i="17" s="1"/>
  <c r="A66" i="17"/>
  <c r="B66" i="17" s="1"/>
  <c r="A67" i="17"/>
  <c r="B67" i="17" s="1"/>
  <c r="A68" i="17"/>
  <c r="B68" i="17" s="1"/>
  <c r="A69" i="17"/>
  <c r="B69" i="17" s="1"/>
  <c r="A70" i="17"/>
  <c r="B70" i="17" s="1"/>
  <c r="A71" i="17"/>
  <c r="B71" i="17" s="1"/>
  <c r="A72" i="17"/>
  <c r="B72" i="17" s="1"/>
  <c r="A73" i="17"/>
  <c r="B73" i="17" s="1"/>
  <c r="A74" i="17"/>
  <c r="B74" i="17" s="1"/>
  <c r="A75" i="17"/>
  <c r="B75" i="17" s="1"/>
  <c r="A76" i="17"/>
  <c r="B76" i="17" s="1"/>
  <c r="A17" i="17"/>
  <c r="B17" i="17" s="1"/>
  <c r="A18" i="25"/>
  <c r="B18" i="25" s="1"/>
  <c r="A17" i="25"/>
  <c r="B17" i="25" s="1"/>
  <c r="A17" i="12"/>
  <c r="B10" i="11"/>
  <c r="D14" i="26" s="1"/>
  <c r="C23" i="16"/>
  <c r="D23" i="16" s="1"/>
  <c r="C32" i="16"/>
  <c r="D32" i="16" s="1"/>
  <c r="F5" i="16"/>
  <c r="J5" i="16" s="1"/>
  <c r="C41" i="17"/>
  <c r="D41" i="17" s="1"/>
  <c r="C55" i="17"/>
  <c r="D55" i="17" s="1"/>
  <c r="H26" i="19"/>
  <c r="H30" i="19"/>
  <c r="H34" i="19"/>
  <c r="H38" i="19"/>
  <c r="H42" i="19"/>
  <c r="C15" i="19"/>
  <c r="C51" i="19" s="1"/>
  <c r="F5" i="12"/>
  <c r="P5" i="12" s="1"/>
  <c r="F14" i="19"/>
  <c r="C48" i="19" s="1"/>
  <c r="F13" i="19"/>
  <c r="M35" i="16"/>
  <c r="M34" i="16"/>
  <c r="M33" i="16"/>
  <c r="F5" i="13"/>
  <c r="P5" i="13" s="1"/>
  <c r="F5" i="17"/>
  <c r="P5" i="17" s="1"/>
  <c r="F5" i="25"/>
  <c r="J5" i="25" s="1"/>
  <c r="C53" i="13" l="1"/>
  <c r="D53" i="13" s="1"/>
  <c r="C40" i="17"/>
  <c r="D40" i="17" s="1"/>
  <c r="C40" i="13"/>
  <c r="D40" i="13" s="1"/>
  <c r="C72" i="17"/>
  <c r="D72" i="17" s="1"/>
  <c r="C27" i="16"/>
  <c r="D27" i="16" s="1"/>
  <c r="C56" i="13"/>
  <c r="D56" i="13" s="1"/>
  <c r="C72" i="13"/>
  <c r="D72" i="13" s="1"/>
  <c r="C61" i="13"/>
  <c r="D61" i="13" s="1"/>
  <c r="C69" i="13"/>
  <c r="D69" i="13" s="1"/>
  <c r="C33" i="17"/>
  <c r="D33" i="17" s="1"/>
  <c r="C31" i="16"/>
  <c r="D31" i="16" s="1"/>
  <c r="C47" i="17"/>
  <c r="D47" i="17" s="1"/>
  <c r="C50" i="17"/>
  <c r="D50" i="17" s="1"/>
  <c r="C65" i="17"/>
  <c r="D65" i="17" s="1"/>
  <c r="C60" i="17"/>
  <c r="D60" i="17" s="1"/>
  <c r="C39" i="17"/>
  <c r="D39" i="17" s="1"/>
  <c r="C41" i="13"/>
  <c r="D41" i="13" s="1"/>
  <c r="C53" i="17"/>
  <c r="D53" i="17" s="1"/>
  <c r="C23" i="17"/>
  <c r="D23" i="17" s="1"/>
  <c r="C35" i="13"/>
  <c r="D35" i="13" s="1"/>
  <c r="C49" i="17"/>
  <c r="D49" i="17" s="1"/>
  <c r="C33" i="16"/>
  <c r="D33" i="16" s="1"/>
  <c r="C51" i="13"/>
  <c r="D51" i="13" s="1"/>
  <c r="C67" i="13"/>
  <c r="D67" i="13" s="1"/>
  <c r="C71" i="17"/>
  <c r="D71" i="17" s="1"/>
  <c r="C48" i="17"/>
  <c r="D48" i="17" s="1"/>
  <c r="C61" i="17"/>
  <c r="D61" i="17" s="1"/>
  <c r="C45" i="17"/>
  <c r="D45" i="17" s="1"/>
  <c r="C43" i="17"/>
  <c r="D43" i="17" s="1"/>
  <c r="C37" i="17"/>
  <c r="D37" i="17" s="1"/>
  <c r="C34" i="16"/>
  <c r="D34" i="16" s="1"/>
  <c r="B34" i="16"/>
  <c r="C34" i="25"/>
  <c r="D34" i="25" s="1"/>
  <c r="B34" i="25"/>
  <c r="B17" i="12"/>
  <c r="C17" i="12"/>
  <c r="C24" i="17"/>
  <c r="D24" i="17" s="1"/>
  <c r="C25" i="16"/>
  <c r="D25" i="16" s="1"/>
  <c r="C24" i="16"/>
  <c r="D24" i="16" s="1"/>
  <c r="C29" i="16"/>
  <c r="D29" i="16" s="1"/>
  <c r="B29" i="16"/>
  <c r="C25" i="17"/>
  <c r="D25" i="17" s="1"/>
  <c r="C30" i="17"/>
  <c r="D30" i="17" s="1"/>
  <c r="B30" i="17"/>
  <c r="C29" i="25"/>
  <c r="D29" i="25" s="1"/>
  <c r="B29" i="25"/>
  <c r="F15" i="19"/>
  <c r="C55" i="25"/>
  <c r="D55" i="25" s="1"/>
  <c r="B55" i="25"/>
  <c r="C39" i="25"/>
  <c r="D39" i="25" s="1"/>
  <c r="B39" i="25"/>
  <c r="C50" i="25"/>
  <c r="D50" i="25" s="1"/>
  <c r="B50" i="25"/>
  <c r="C61" i="25"/>
  <c r="D61" i="25" s="1"/>
  <c r="B61" i="25"/>
  <c r="C45" i="25"/>
  <c r="D45" i="25" s="1"/>
  <c r="B45" i="25"/>
  <c r="C52" i="25"/>
  <c r="D52" i="25" s="1"/>
  <c r="B52" i="25"/>
  <c r="C44" i="25"/>
  <c r="D44" i="25" s="1"/>
  <c r="B44" i="25"/>
  <c r="C36" i="25"/>
  <c r="B36" i="25"/>
  <c r="C24" i="12"/>
  <c r="D24" i="12" s="1"/>
  <c r="B24" i="12"/>
  <c r="C59" i="12"/>
  <c r="D59" i="12" s="1"/>
  <c r="B59" i="12"/>
  <c r="C74" i="12"/>
  <c r="D74" i="12" s="1"/>
  <c r="B74" i="12"/>
  <c r="C66" i="12"/>
  <c r="D66" i="12" s="1"/>
  <c r="B66" i="12"/>
  <c r="C58" i="12"/>
  <c r="D58" i="12" s="1"/>
  <c r="B58" i="12"/>
  <c r="C42" i="12"/>
  <c r="D42" i="12" s="1"/>
  <c r="B42" i="12"/>
  <c r="C34" i="12"/>
  <c r="D34" i="12" s="1"/>
  <c r="B34" i="12"/>
  <c r="C22" i="12"/>
  <c r="D22" i="12" s="1"/>
  <c r="B22" i="12"/>
  <c r="C65" i="12"/>
  <c r="D65" i="12" s="1"/>
  <c r="B65" i="12"/>
  <c r="C49" i="12"/>
  <c r="D49" i="12" s="1"/>
  <c r="B49" i="12"/>
  <c r="C33" i="12"/>
  <c r="D33" i="12" s="1"/>
  <c r="B33" i="12"/>
  <c r="C72" i="12"/>
  <c r="D72" i="12" s="1"/>
  <c r="B72" i="12"/>
  <c r="C56" i="12"/>
  <c r="D56" i="12" s="1"/>
  <c r="B56" i="12"/>
  <c r="C40" i="12"/>
  <c r="D40" i="12" s="1"/>
  <c r="B40" i="12"/>
  <c r="C32" i="12"/>
  <c r="D32" i="12" s="1"/>
  <c r="B32" i="12"/>
  <c r="C75" i="12"/>
  <c r="D75" i="12" s="1"/>
  <c r="B75" i="12"/>
  <c r="C27" i="12"/>
  <c r="D27" i="12" s="1"/>
  <c r="B27" i="12"/>
  <c r="C70" i="12"/>
  <c r="D70" i="12" s="1"/>
  <c r="B70" i="12"/>
  <c r="C62" i="12"/>
  <c r="D62" i="12" s="1"/>
  <c r="B62" i="12"/>
  <c r="C54" i="12"/>
  <c r="D54" i="12" s="1"/>
  <c r="B54" i="12"/>
  <c r="C46" i="12"/>
  <c r="D46" i="12" s="1"/>
  <c r="B46" i="12"/>
  <c r="C38" i="12"/>
  <c r="D38" i="12" s="1"/>
  <c r="B38" i="12"/>
  <c r="C43" i="12"/>
  <c r="D43" i="12" s="1"/>
  <c r="B43" i="12"/>
  <c r="C50" i="12"/>
  <c r="D50" i="12" s="1"/>
  <c r="B50" i="12"/>
  <c r="C62" i="13"/>
  <c r="D62" i="13" s="1"/>
  <c r="B62" i="13"/>
  <c r="C46" i="13"/>
  <c r="D46" i="13" s="1"/>
  <c r="C71" i="13"/>
  <c r="D71" i="13" s="1"/>
  <c r="C65" i="13"/>
  <c r="D65" i="13" s="1"/>
  <c r="C63" i="13"/>
  <c r="D63" i="13" s="1"/>
  <c r="C31" i="13"/>
  <c r="D31" i="13" s="1"/>
  <c r="B31" i="13"/>
  <c r="F31" i="19" s="1"/>
  <c r="C24" i="13"/>
  <c r="D24" i="13" s="1"/>
  <c r="C23" i="13"/>
  <c r="D23" i="13" s="1"/>
  <c r="C19" i="16"/>
  <c r="D19" i="16" s="1"/>
  <c r="C34" i="13"/>
  <c r="D34" i="13" s="1"/>
  <c r="C75" i="17"/>
  <c r="D75" i="17" s="1"/>
  <c r="C67" i="17"/>
  <c r="D67" i="17" s="1"/>
  <c r="C35" i="17"/>
  <c r="D35" i="17" s="1"/>
  <c r="C36" i="16"/>
  <c r="D36" i="16" s="1"/>
  <c r="C57" i="13"/>
  <c r="D57" i="13" s="1"/>
  <c r="C39" i="13"/>
  <c r="D39" i="13" s="1"/>
  <c r="C37" i="13"/>
  <c r="D37" i="13" s="1"/>
  <c r="C47" i="13"/>
  <c r="D47" i="13" s="1"/>
  <c r="C18" i="25"/>
  <c r="D18" i="25" s="1"/>
  <c r="C17" i="25"/>
  <c r="D17" i="25" s="1"/>
  <c r="C17" i="16"/>
  <c r="D17" i="16" s="1"/>
  <c r="C32" i="17"/>
  <c r="D32" i="17" s="1"/>
  <c r="C70" i="13"/>
  <c r="D70" i="13" s="1"/>
  <c r="C29" i="17"/>
  <c r="D29" i="17" s="1"/>
  <c r="C54" i="13"/>
  <c r="D54" i="13" s="1"/>
  <c r="C38" i="13"/>
  <c r="D38" i="13" s="1"/>
  <c r="C26" i="16"/>
  <c r="D26" i="16" s="1"/>
  <c r="C66" i="17"/>
  <c r="D66" i="17" s="1"/>
  <c r="C18" i="16"/>
  <c r="D18" i="16" s="1"/>
  <c r="C64" i="17"/>
  <c r="D64" i="17" s="1"/>
  <c r="C34" i="17"/>
  <c r="D34" i="17" s="1"/>
  <c r="C60" i="13"/>
  <c r="D60" i="13" s="1"/>
  <c r="C44" i="13"/>
  <c r="D44" i="13" s="1"/>
  <c r="C33" i="13"/>
  <c r="D33" i="13" s="1"/>
  <c r="C22" i="16"/>
  <c r="D22" i="16" s="1"/>
  <c r="C54" i="17"/>
  <c r="D54" i="17" s="1"/>
  <c r="C58" i="13"/>
  <c r="D58" i="13" s="1"/>
  <c r="C42" i="13"/>
  <c r="D42" i="13" s="1"/>
  <c r="C62" i="17"/>
  <c r="D62" i="17" s="1"/>
  <c r="C26" i="13"/>
  <c r="D26" i="13" s="1"/>
  <c r="C56" i="17"/>
  <c r="D56" i="17" s="1"/>
  <c r="C46" i="17"/>
  <c r="D46" i="17" s="1"/>
  <c r="C74" i="13"/>
  <c r="D74" i="13" s="1"/>
  <c r="C50" i="13"/>
  <c r="D50" i="13" s="1"/>
  <c r="C44" i="17"/>
  <c r="D44" i="17" s="1"/>
  <c r="C51" i="17"/>
  <c r="D51" i="17" s="1"/>
  <c r="C66" i="13"/>
  <c r="D66" i="13" s="1"/>
  <c r="C45" i="13"/>
  <c r="D45" i="13" s="1"/>
  <c r="C73" i="17"/>
  <c r="D73" i="17" s="1"/>
  <c r="C28" i="17"/>
  <c r="D28" i="17" s="1"/>
  <c r="C73" i="13"/>
  <c r="D73" i="13" s="1"/>
  <c r="C59" i="17"/>
  <c r="D59" i="17" s="1"/>
  <c r="C52" i="13"/>
  <c r="D52" i="13" s="1"/>
  <c r="C30" i="13"/>
  <c r="D30" i="13" s="1"/>
  <c r="C20" i="16"/>
  <c r="D20" i="16" s="1"/>
  <c r="P5" i="16"/>
  <c r="J5" i="13"/>
  <c r="C17" i="13" s="1"/>
  <c r="D17" i="13" s="1"/>
  <c r="P5" i="25"/>
  <c r="C63" i="17"/>
  <c r="D63" i="17" s="1"/>
  <c r="C55" i="13"/>
  <c r="D55" i="13" s="1"/>
  <c r="C49" i="13"/>
  <c r="D49" i="13" s="1"/>
  <c r="P6" i="17"/>
  <c r="P6" i="16"/>
  <c r="J5" i="12"/>
  <c r="C70" i="17"/>
  <c r="D70" i="17" s="1"/>
  <c r="C21" i="16"/>
  <c r="D21" i="16" s="1"/>
  <c r="C76" i="17"/>
  <c r="D76" i="17" s="1"/>
  <c r="C69" i="17"/>
  <c r="D69" i="17" s="1"/>
  <c r="C31" i="17"/>
  <c r="D31" i="17" s="1"/>
  <c r="C29" i="13"/>
  <c r="D29" i="13" s="1"/>
  <c r="C38" i="17"/>
  <c r="D38" i="17" s="1"/>
  <c r="C68" i="13"/>
  <c r="D68" i="13" s="1"/>
  <c r="C28" i="13"/>
  <c r="D28" i="13" s="1"/>
  <c r="C36" i="13"/>
  <c r="D36" i="13" s="1"/>
  <c r="P6" i="12"/>
  <c r="B11" i="11"/>
  <c r="P7" i="16" s="1"/>
  <c r="C57" i="17"/>
  <c r="D57" i="17" s="1"/>
  <c r="C28" i="16"/>
  <c r="D28" i="16" s="1"/>
  <c r="C25" i="13"/>
  <c r="D25" i="13" s="1"/>
  <c r="C22" i="13"/>
  <c r="D22" i="13" s="1"/>
  <c r="C27" i="17"/>
  <c r="D27" i="17" s="1"/>
  <c r="F35" i="19"/>
  <c r="H35" i="19" s="1"/>
  <c r="C22" i="17"/>
  <c r="D22" i="17" s="1"/>
  <c r="P6" i="13"/>
  <c r="B12" i="11"/>
  <c r="P8" i="12" s="1"/>
  <c r="P6" i="25"/>
  <c r="B13" i="11"/>
  <c r="Q8" i="25" s="1"/>
  <c r="C31" i="12"/>
  <c r="D31" i="12" s="1"/>
  <c r="C26" i="12"/>
  <c r="D26" i="12" s="1"/>
  <c r="C69" i="12"/>
  <c r="D69" i="12" s="1"/>
  <c r="C63" i="12"/>
  <c r="D63" i="12" s="1"/>
  <c r="C53" i="12"/>
  <c r="D53" i="12" s="1"/>
  <c r="C47" i="12"/>
  <c r="D47" i="12" s="1"/>
  <c r="C37" i="12"/>
  <c r="D37" i="12" s="1"/>
  <c r="C59" i="25"/>
  <c r="D59" i="25" s="1"/>
  <c r="C54" i="25"/>
  <c r="D54" i="25" s="1"/>
  <c r="C49" i="25"/>
  <c r="D49" i="25" s="1"/>
  <c r="C43" i="25"/>
  <c r="D43" i="25" s="1"/>
  <c r="C38" i="25"/>
  <c r="D38" i="25" s="1"/>
  <c r="C33" i="25"/>
  <c r="D33" i="25" s="1"/>
  <c r="C27" i="25"/>
  <c r="D27" i="25" s="1"/>
  <c r="C22" i="25"/>
  <c r="D22" i="25" s="1"/>
  <c r="C73" i="12"/>
  <c r="D73" i="12" s="1"/>
  <c r="C57" i="12"/>
  <c r="D57" i="12" s="1"/>
  <c r="C41" i="12"/>
  <c r="D41" i="12" s="1"/>
  <c r="C25" i="12"/>
  <c r="D25" i="12" s="1"/>
  <c r="C53" i="25"/>
  <c r="D53" i="25" s="1"/>
  <c r="C37" i="25"/>
  <c r="D37" i="25" s="1"/>
  <c r="C74" i="17"/>
  <c r="D74" i="17" s="1"/>
  <c r="C58" i="17"/>
  <c r="D58" i="17" s="1"/>
  <c r="C42" i="17"/>
  <c r="D42" i="17" s="1"/>
  <c r="C26" i="17"/>
  <c r="D26" i="17" s="1"/>
  <c r="C68" i="12"/>
  <c r="D68" i="12" s="1"/>
  <c r="C52" i="12"/>
  <c r="D52" i="12" s="1"/>
  <c r="C36" i="12"/>
  <c r="D36" i="12" s="1"/>
  <c r="C48" i="25"/>
  <c r="D48" i="25" s="1"/>
  <c r="C32" i="25"/>
  <c r="D32" i="25" s="1"/>
  <c r="C21" i="25"/>
  <c r="D21" i="25" s="1"/>
  <c r="J5" i="17"/>
  <c r="C17" i="17" s="1"/>
  <c r="D17" i="17" s="1"/>
  <c r="C64" i="13"/>
  <c r="D64" i="13" s="1"/>
  <c r="C48" i="13"/>
  <c r="D48" i="13" s="1"/>
  <c r="C32" i="13"/>
  <c r="D32" i="13" s="1"/>
  <c r="C29" i="12"/>
  <c r="D29" i="12" s="1"/>
  <c r="D36" i="25"/>
  <c r="C20" i="25"/>
  <c r="D20" i="25" s="1"/>
  <c r="C67" i="12"/>
  <c r="D67" i="12" s="1"/>
  <c r="C51" i="12"/>
  <c r="D51" i="12" s="1"/>
  <c r="C35" i="12"/>
  <c r="D35" i="12" s="1"/>
  <c r="C47" i="25"/>
  <c r="D47" i="25" s="1"/>
  <c r="C31" i="25"/>
  <c r="D31" i="25" s="1"/>
  <c r="C28" i="12"/>
  <c r="D28" i="12" s="1"/>
  <c r="C23" i="12"/>
  <c r="D23" i="12" s="1"/>
  <c r="C71" i="12"/>
  <c r="D71" i="12" s="1"/>
  <c r="C61" i="12"/>
  <c r="D61" i="12" s="1"/>
  <c r="C55" i="12"/>
  <c r="D55" i="12" s="1"/>
  <c r="C45" i="12"/>
  <c r="D45" i="12" s="1"/>
  <c r="C39" i="12"/>
  <c r="D39" i="12" s="1"/>
  <c r="C57" i="25"/>
  <c r="D57" i="25" s="1"/>
  <c r="C51" i="25"/>
  <c r="D51" i="25" s="1"/>
  <c r="C46" i="25"/>
  <c r="D46" i="25" s="1"/>
  <c r="C41" i="25"/>
  <c r="D41" i="25" s="1"/>
  <c r="C35" i="25"/>
  <c r="D35" i="25" s="1"/>
  <c r="C30" i="25"/>
  <c r="D30" i="25" s="1"/>
  <c r="C25" i="25"/>
  <c r="D25" i="25" s="1"/>
  <c r="C19" i="25"/>
  <c r="D19" i="25" s="1"/>
  <c r="C68" i="17"/>
  <c r="D68" i="17" s="1"/>
  <c r="C36" i="17"/>
  <c r="D36" i="17" s="1"/>
  <c r="C59" i="13"/>
  <c r="D59" i="13" s="1"/>
  <c r="C43" i="13"/>
  <c r="D43" i="13" s="1"/>
  <c r="C27" i="13"/>
  <c r="D27" i="13" s="1"/>
  <c r="C76" i="12"/>
  <c r="D76" i="12" s="1"/>
  <c r="C60" i="12"/>
  <c r="D60" i="12" s="1"/>
  <c r="C44" i="12"/>
  <c r="D44" i="12" s="1"/>
  <c r="C56" i="25"/>
  <c r="D56" i="25" s="1"/>
  <c r="C40" i="25"/>
  <c r="D40" i="25" s="1"/>
  <c r="C24" i="25"/>
  <c r="D24" i="25" s="1"/>
  <c r="C64" i="12"/>
  <c r="D64" i="12" s="1"/>
  <c r="C48" i="12"/>
  <c r="D48" i="12" s="1"/>
  <c r="C62" i="25"/>
  <c r="D62" i="25" s="1"/>
  <c r="C60" i="25"/>
  <c r="D60" i="25" s="1"/>
  <c r="C28" i="25"/>
  <c r="D28" i="25" s="1"/>
  <c r="C52" i="17"/>
  <c r="D52" i="17" s="1"/>
  <c r="C35" i="16"/>
  <c r="D35" i="16" s="1"/>
  <c r="C30" i="16"/>
  <c r="D30" i="16" s="1"/>
  <c r="C23" i="25"/>
  <c r="D23" i="25" s="1"/>
  <c r="C30" i="12"/>
  <c r="D30" i="12" s="1"/>
  <c r="C58" i="25"/>
  <c r="D58" i="25" s="1"/>
  <c r="C42" i="25"/>
  <c r="D42" i="25" s="1"/>
  <c r="C26" i="25"/>
  <c r="D26" i="25" s="1"/>
  <c r="F7" i="13"/>
  <c r="F7" i="16"/>
  <c r="F7" i="12"/>
  <c r="F7" i="17"/>
  <c r="C49" i="19" l="1"/>
  <c r="C16" i="19" s="1"/>
  <c r="F41" i="19"/>
  <c r="H41" i="19" s="1"/>
  <c r="F36" i="19"/>
  <c r="H36" i="19" s="1"/>
  <c r="F37" i="19"/>
  <c r="H37" i="19" s="1"/>
  <c r="F23" i="19"/>
  <c r="H23" i="19" s="1"/>
  <c r="F33" i="19"/>
  <c r="C20" i="17"/>
  <c r="D20" i="17" s="1"/>
  <c r="C21" i="17"/>
  <c r="D21" i="17" s="1"/>
  <c r="C18" i="17"/>
  <c r="D18" i="17" s="1"/>
  <c r="C19" i="17"/>
  <c r="D19" i="17" s="1"/>
  <c r="F39" i="19"/>
  <c r="H39" i="19" s="1"/>
  <c r="F32" i="19"/>
  <c r="C18" i="13"/>
  <c r="D18" i="13" s="1"/>
  <c r="C20" i="13"/>
  <c r="D20" i="13" s="1"/>
  <c r="C19" i="13"/>
  <c r="D19" i="13" s="1"/>
  <c r="C21" i="13"/>
  <c r="D21" i="13" s="1"/>
  <c r="F28" i="19"/>
  <c r="F27" i="19"/>
  <c r="F29" i="19"/>
  <c r="C21" i="12"/>
  <c r="D21" i="12" s="1"/>
  <c r="C20" i="12"/>
  <c r="D20" i="12" s="1"/>
  <c r="D17" i="12"/>
  <c r="C18" i="12"/>
  <c r="D18" i="12" s="1"/>
  <c r="C19" i="12"/>
  <c r="D19" i="12" s="1"/>
  <c r="F25" i="19"/>
  <c r="H25" i="19" s="1"/>
  <c r="F24" i="19"/>
  <c r="H24" i="19" s="1"/>
  <c r="P7" i="17"/>
  <c r="P7" i="12"/>
  <c r="G17" i="19"/>
  <c r="Q8" i="16"/>
  <c r="P7" i="13"/>
  <c r="F16" i="19"/>
  <c r="P8" i="17"/>
  <c r="P7" i="25"/>
  <c r="Q8" i="12"/>
  <c r="P8" i="13"/>
  <c r="P8" i="16"/>
  <c r="Q8" i="17"/>
  <c r="F17" i="19"/>
  <c r="Q8" i="13"/>
  <c r="P8" i="25"/>
  <c r="F40" i="19"/>
  <c r="H40" i="19" s="1"/>
  <c r="H32" i="19" l="1"/>
  <c r="H31" i="19"/>
  <c r="H33" i="19"/>
  <c r="H28" i="19" l="1"/>
  <c r="H27" i="19"/>
  <c r="H29" i="19"/>
  <c r="H43" i="19" l="1"/>
  <c r="C52" i="19" s="1"/>
</calcChain>
</file>

<file path=xl/sharedStrings.xml><?xml version="1.0" encoding="utf-8"?>
<sst xmlns="http://schemas.openxmlformats.org/spreadsheetml/2006/main" count="685" uniqueCount="447">
  <si>
    <t>CLUB</t>
  </si>
  <si>
    <t>DATE</t>
  </si>
  <si>
    <t>N° de Licence</t>
  </si>
  <si>
    <t>Date de Naissance</t>
  </si>
  <si>
    <t>Adresse Complète</t>
  </si>
  <si>
    <t>Sexe       M ou F</t>
  </si>
  <si>
    <t>CAT</t>
  </si>
  <si>
    <t>N°</t>
  </si>
  <si>
    <t>C P RENANAIS</t>
  </si>
  <si>
    <t>C P PLOUDALMEZEAU</t>
  </si>
  <si>
    <t>PC LANDIVISIEN</t>
  </si>
  <si>
    <t>C P  LESNEVIEN</t>
  </si>
  <si>
    <t>PETANQUEURS LANDERNEENS</t>
  </si>
  <si>
    <t>DOUARNENEZ PET. TREBOULISTE</t>
  </si>
  <si>
    <t>P C  CLEDEROIS</t>
  </si>
  <si>
    <t>CP PLOUGASTEL</t>
  </si>
  <si>
    <t>PETANQUE PLOUGANISTE</t>
  </si>
  <si>
    <t>P C  DE L'ODET BENODET</t>
  </si>
  <si>
    <t>PET IGNACIENNE PLOUIGNEAU</t>
  </si>
  <si>
    <t>C P PLOUVORN</t>
  </si>
  <si>
    <t>PET BIGOUDENE PONT L'ABBE</t>
  </si>
  <si>
    <t>PETANQUE HUELGOATAINE</t>
  </si>
  <si>
    <t>P C  SAINT THEGONNEC</t>
  </si>
  <si>
    <t>PETANQUE MOELANAISE</t>
  </si>
  <si>
    <t>PET CLUB DU GOYEN PLONEIS</t>
  </si>
  <si>
    <t>P C  LANMEURIEN</t>
  </si>
  <si>
    <t>LA VAILLANTE ST FREGANT KERNOUES</t>
  </si>
  <si>
    <t>PET DOURIC AR ZIN CONCARNEAU</t>
  </si>
  <si>
    <t>US LE FOLGOET</t>
  </si>
  <si>
    <t>PET SAINT MARTINOISE</t>
  </si>
  <si>
    <t>C P ROCHOIS</t>
  </si>
  <si>
    <t>KERHORRE PETANQUE</t>
  </si>
  <si>
    <t>PET CAP SIZUN PONT CROIX</t>
  </si>
  <si>
    <t>INTEGRALE GUILERIENNE</t>
  </si>
  <si>
    <t>PET DES VIRE COURT PLOMELIN</t>
  </si>
  <si>
    <t>A PEN AR CREACH BREST</t>
  </si>
  <si>
    <t>PETANQUE KERLOUANAISE</t>
  </si>
  <si>
    <t>PET CHATEAUNEUVIENNE</t>
  </si>
  <si>
    <t>PETANQUE FOUESNANTAISE</t>
  </si>
  <si>
    <t>PETANQUE LANNILISIENNE</t>
  </si>
  <si>
    <t>PETANQUE COMBRITOISE</t>
  </si>
  <si>
    <t>PETANQUE PONT AVEN NIZON</t>
  </si>
  <si>
    <t>P C TREMEVENOIS</t>
  </si>
  <si>
    <t>PETANQUE GOUESNOUSIENNE</t>
  </si>
  <si>
    <t>B SPORTIVE PLOUDANIELOISE</t>
  </si>
  <si>
    <t>LOC MARIA PETANQUE</t>
  </si>
  <si>
    <t>C A COATELAN PLOUGONVEN</t>
  </si>
  <si>
    <t>PET ODET CLUB QUIMPEROIS</t>
  </si>
  <si>
    <t>PLOUNEOUR PETANQUE CLUB</t>
  </si>
  <si>
    <t>PETANQUE LOCTUDISTE</t>
  </si>
  <si>
    <t>LE FAOU / HANVEC PETANQUE CLUB</t>
  </si>
  <si>
    <t>PETANQUE PLUGUFFAN</t>
  </si>
  <si>
    <t>A L COATAUDON PET GUIPAVAS</t>
  </si>
  <si>
    <t>PET DES 2 RIVES AUDIERNE</t>
  </si>
  <si>
    <t>PETANQUE GABERICOISE</t>
  </si>
  <si>
    <t>PETANQUE  PLABENNEC</t>
  </si>
  <si>
    <t>CLUB PETANQUE PLOURINOIS</t>
  </si>
  <si>
    <t>P C BAIE DU KERNIC</t>
  </si>
  <si>
    <t>LA PETANQUE PORTSALLAISE</t>
  </si>
  <si>
    <t>PETANQUE CLUB LEONARD</t>
  </si>
  <si>
    <t>PET PONT DE BUISIENNE</t>
  </si>
  <si>
    <t>PETANQUE GUIPAVASIENNE</t>
  </si>
  <si>
    <t>CLUB_NOM</t>
  </si>
  <si>
    <t>Contact</t>
  </si>
  <si>
    <t>Adresse</t>
  </si>
  <si>
    <t>CP</t>
  </si>
  <si>
    <t>Ville</t>
  </si>
  <si>
    <t>BREST</t>
  </si>
  <si>
    <t>ST RENAN</t>
  </si>
  <si>
    <t>Gilles SIMON</t>
  </si>
  <si>
    <t>LANDIVISIAU</t>
  </si>
  <si>
    <t>LESNEVEN</t>
  </si>
  <si>
    <t>LANDERNEAU</t>
  </si>
  <si>
    <t>QUIMPER</t>
  </si>
  <si>
    <t>Serge BARRERE</t>
  </si>
  <si>
    <t>Pascal FEAT</t>
  </si>
  <si>
    <t>PLOUGASNOU</t>
  </si>
  <si>
    <t>BENODET</t>
  </si>
  <si>
    <t>PLOUVORN</t>
  </si>
  <si>
    <t>Martine DEBBIA</t>
  </si>
  <si>
    <t>PLOBANNALEC LESCONIL</t>
  </si>
  <si>
    <t>ST THEGONNEC</t>
  </si>
  <si>
    <t>MOELAN SUR MER</t>
  </si>
  <si>
    <t>Christelle CESSON</t>
  </si>
  <si>
    <t>GUIMAEC</t>
  </si>
  <si>
    <t>ST FREGANT</t>
  </si>
  <si>
    <t>QUIMPERLE</t>
  </si>
  <si>
    <t>Henri MOAN</t>
  </si>
  <si>
    <t>PONT CROIX</t>
  </si>
  <si>
    <t>GUILERS</t>
  </si>
  <si>
    <t>COMBRIT</t>
  </si>
  <si>
    <t>Claire KERVELLA</t>
  </si>
  <si>
    <t>BANNALEC</t>
  </si>
  <si>
    <t>KERLOUAN</t>
  </si>
  <si>
    <t>Lucien L'HARIDON</t>
  </si>
  <si>
    <t>LANDEDA</t>
  </si>
  <si>
    <t>Réjane CHRISTIEN</t>
  </si>
  <si>
    <t>TREMEVEN</t>
  </si>
  <si>
    <t>PLOURIN LES MORLAIX</t>
  </si>
  <si>
    <t>PLOUNEOUR MENEZ</t>
  </si>
  <si>
    <t>LOCTUDY</t>
  </si>
  <si>
    <t>GOULIEN</t>
  </si>
  <si>
    <t>ERGUE GABERIC</t>
  </si>
  <si>
    <t>Marie QUILLEVERE</t>
  </si>
  <si>
    <t>Eric JEZEQUEL</t>
  </si>
  <si>
    <t>PLOUNEVEZ LOCHRIST</t>
  </si>
  <si>
    <t>PORTSALL</t>
  </si>
  <si>
    <t>ST POL DE LEON</t>
  </si>
  <si>
    <t>GUIPAVAS</t>
  </si>
  <si>
    <t>BOHARS PETANQUE</t>
  </si>
  <si>
    <t>BOHARS</t>
  </si>
  <si>
    <t>code ste</t>
  </si>
  <si>
    <t>PLOUDALMEZEAU</t>
  </si>
  <si>
    <t>DOUARNENEZ</t>
  </si>
  <si>
    <t>CLEDER</t>
  </si>
  <si>
    <t>PLOUGASTEL</t>
  </si>
  <si>
    <t>PLOUIGNEAU</t>
  </si>
  <si>
    <t>HUELGOAT</t>
  </si>
  <si>
    <t>LANMEUR</t>
  </si>
  <si>
    <t>LE FOLGOET</t>
  </si>
  <si>
    <t>LA ROCHE MAURICE</t>
  </si>
  <si>
    <t>PLOMELIN</t>
  </si>
  <si>
    <t>PEN AR CREACH - BREST</t>
  </si>
  <si>
    <t>FOUESNANT</t>
  </si>
  <si>
    <t>LANNILIS</t>
  </si>
  <si>
    <t>PONT AVEN</t>
  </si>
  <si>
    <t>GOUESNOU</t>
  </si>
  <si>
    <t>PLOUDANIEL</t>
  </si>
  <si>
    <t>LOCMARIA</t>
  </si>
  <si>
    <t>PLUGUFFAN</t>
  </si>
  <si>
    <t>AUDIERNE</t>
  </si>
  <si>
    <t>PLABENNEC</t>
  </si>
  <si>
    <t>PLOUNEVENTER</t>
  </si>
  <si>
    <t>PONT DE BUIS</t>
  </si>
  <si>
    <t>Saisir club</t>
  </si>
  <si>
    <t>saisir club</t>
  </si>
  <si>
    <t>Chez :</t>
  </si>
  <si>
    <t>Adresse :</t>
  </si>
  <si>
    <t>code Postal :</t>
  </si>
  <si>
    <t>Ville :</t>
  </si>
  <si>
    <t>SAISIR une adresse pour une expédition différente de celle indiquée ci ddessus</t>
  </si>
  <si>
    <t>Date de la demande</t>
  </si>
  <si>
    <t>Selectionner votre club :</t>
  </si>
  <si>
    <t>Nationalité</t>
  </si>
  <si>
    <t>Zone</t>
  </si>
  <si>
    <t>Département</t>
  </si>
  <si>
    <t>année licence</t>
  </si>
  <si>
    <t>catégorie</t>
  </si>
  <si>
    <t>Niveau</t>
  </si>
  <si>
    <t>Nom et adresse du retour</t>
  </si>
  <si>
    <t>N° Club de l'année précédente</t>
  </si>
  <si>
    <t>Date du dernier certificat (ne rien saisir ICI !!)</t>
  </si>
  <si>
    <t xml:space="preserve">Chez : </t>
  </si>
  <si>
    <t>adresse</t>
  </si>
  <si>
    <t>Seniors né en</t>
  </si>
  <si>
    <t xml:space="preserve"> Et avant</t>
  </si>
  <si>
    <t>Vétérans né en</t>
  </si>
  <si>
    <t>Juniors né en</t>
  </si>
  <si>
    <t>Cadets né en</t>
  </si>
  <si>
    <t>Minimes né en</t>
  </si>
  <si>
    <t>Paramètre licence</t>
  </si>
  <si>
    <t xml:space="preserve">Catégorie licence : </t>
  </si>
  <si>
    <t>Tarif</t>
  </si>
  <si>
    <t>Feuille</t>
  </si>
  <si>
    <t>jeuneduplicata</t>
  </si>
  <si>
    <t>seniorduplicata</t>
  </si>
  <si>
    <t xml:space="preserve">Nom </t>
  </si>
  <si>
    <t>Prénom</t>
  </si>
  <si>
    <t>Relevé</t>
  </si>
  <si>
    <t>Relevé n° :</t>
  </si>
  <si>
    <t>Facturer à :</t>
  </si>
  <si>
    <t>Date :</t>
  </si>
  <si>
    <t>N° client :</t>
  </si>
  <si>
    <t>Date</t>
  </si>
  <si>
    <t>Type </t>
  </si>
  <si>
    <t>N° de facture</t>
  </si>
  <si>
    <t xml:space="preserve"> Total </t>
  </si>
  <si>
    <t>VERSEMENT</t>
  </si>
  <si>
    <t>Nom du client :</t>
  </si>
  <si>
    <t>nombre</t>
  </si>
  <si>
    <t>N° club:</t>
  </si>
  <si>
    <t>Montant  :</t>
  </si>
  <si>
    <t>N° du chèque</t>
  </si>
  <si>
    <t>Prix unitaire</t>
  </si>
  <si>
    <t>montant</t>
  </si>
  <si>
    <t>.</t>
  </si>
  <si>
    <t>LICENCE</t>
  </si>
  <si>
    <t>=&gt; renseigner les cellules de couleur :</t>
  </si>
  <si>
    <r>
      <t xml:space="preserve">=&gt; </t>
    </r>
    <r>
      <rPr>
        <b/>
        <sz val="16"/>
        <color rgb="FFFF0000"/>
        <rFont val="Calibri"/>
        <family val="2"/>
      </rPr>
      <t>/!\</t>
    </r>
    <r>
      <rPr>
        <b/>
        <sz val="16"/>
        <color theme="7" tint="-0.249977111117893"/>
        <rFont val="Calibri"/>
        <family val="2"/>
      </rPr>
      <t xml:space="preserve"> A utiliser UNIQUEMENT pour les nouveaux licenciés (sans n° de licence) </t>
    </r>
    <r>
      <rPr>
        <b/>
        <sz val="16"/>
        <color rgb="FFFF0000"/>
        <rFont val="Calibri"/>
        <family val="2"/>
      </rPr>
      <t>/!\ Veillez à nous transmettre une photo</t>
    </r>
  </si>
  <si>
    <r>
      <t xml:space="preserve">=&gt; </t>
    </r>
    <r>
      <rPr>
        <b/>
        <sz val="16"/>
        <color rgb="FFFF0000"/>
        <rFont val="Calibri"/>
        <family val="2"/>
      </rPr>
      <t>/!\</t>
    </r>
    <r>
      <rPr>
        <b/>
        <sz val="16"/>
        <color theme="7" tint="-0.249977111117893"/>
        <rFont val="Calibri"/>
        <family val="2"/>
      </rPr>
      <t xml:space="preserve"> A utiliser UNIQUEMENT pour les licenciés venant d'un autre club </t>
    </r>
    <r>
      <rPr>
        <b/>
        <sz val="16"/>
        <color rgb="FFFF0000"/>
        <rFont val="Calibri"/>
        <family val="2"/>
      </rPr>
      <t>/!\ Veillez à nous transmettre une photo</t>
    </r>
  </si>
  <si>
    <t>MUTATION</t>
  </si>
  <si>
    <t>ADRESSE PAR DEFAUT :</t>
  </si>
  <si>
    <t>DUPLICATAS</t>
  </si>
  <si>
    <t>NOUVELLES LICENCES</t>
  </si>
  <si>
    <t>MUTATIONS</t>
  </si>
  <si>
    <t>FR</t>
  </si>
  <si>
    <t>11, Rue du Père Gwénaël</t>
  </si>
  <si>
    <t>111, Sainte Marguerite</t>
  </si>
  <si>
    <t>PLONEÏS</t>
  </si>
  <si>
    <t>KERHORRE</t>
  </si>
  <si>
    <t>ELLIANT</t>
  </si>
  <si>
    <t>PETANQUE ELLIANTAISE</t>
  </si>
  <si>
    <t>30, rue du Docteur Charcot</t>
  </si>
  <si>
    <t>Le Penquer</t>
  </si>
  <si>
    <t>21, résidence de la Croix Neuve</t>
  </si>
  <si>
    <t>30, Convenant Le Rosaire</t>
  </si>
  <si>
    <t>ST MARTINOISE</t>
  </si>
  <si>
    <t>COATELAN</t>
  </si>
  <si>
    <t>6, rue des Nèfles</t>
  </si>
  <si>
    <t>Denise LE GUEN</t>
  </si>
  <si>
    <t>Yohann DAVIS</t>
  </si>
  <si>
    <t>PLOUEDERN</t>
  </si>
  <si>
    <t>LE FAOU/HANVEC</t>
  </si>
  <si>
    <t>Marie-Laure EMILY</t>
  </si>
  <si>
    <t>Martine TREBAOL</t>
  </si>
  <si>
    <t>40, rue Joséphine Pencalet</t>
  </si>
  <si>
    <t>PONT L'ABBE</t>
  </si>
  <si>
    <t>2, rue Paul Gauguin</t>
  </si>
  <si>
    <t>10, lotissement de Lanéon</t>
  </si>
  <si>
    <t>POC QUIMPER</t>
  </si>
  <si>
    <t>DOURIC AR ZIN</t>
  </si>
  <si>
    <t>CHATEAUNEUF</t>
  </si>
  <si>
    <t>22, rue des Ajoncs</t>
  </si>
  <si>
    <t>Frédéric CHIQUET</t>
  </si>
  <si>
    <t xml:space="preserve">31, rue de Beethoven </t>
  </si>
  <si>
    <t>Senior</t>
  </si>
  <si>
    <t>RENOUVELLEMENTS SANS CARTE</t>
  </si>
  <si>
    <t>sans carte</t>
  </si>
  <si>
    <t>avec carte</t>
  </si>
  <si>
    <t>(en cours d'année)</t>
  </si>
  <si>
    <t>Renouvellements</t>
  </si>
  <si>
    <t>Mutations</t>
  </si>
  <si>
    <t>Nouvelles</t>
  </si>
  <si>
    <t>Duplicatas</t>
  </si>
  <si>
    <t>RENOUVELLEMENTS AVEC CARTE</t>
  </si>
  <si>
    <r>
      <t xml:space="preserve">=&gt; </t>
    </r>
    <r>
      <rPr>
        <b/>
        <sz val="16"/>
        <color rgb="FFFF0000"/>
        <rFont val="Calibri"/>
        <family val="2"/>
      </rPr>
      <t>/!\</t>
    </r>
    <r>
      <rPr>
        <b/>
        <sz val="16"/>
        <color theme="7" tint="-0.249977111117893"/>
        <rFont val="Calibri"/>
        <family val="2"/>
      </rPr>
      <t xml:space="preserve"> A utiliser UNIQUEMENT pour les licences perdues, cassées et en très mauvais état au moment du renouvellement.</t>
    </r>
  </si>
  <si>
    <t xml:space="preserve">  FFPJP - Pétanque</t>
  </si>
  <si>
    <t xml:space="preserve">  Comité du Finistère</t>
  </si>
  <si>
    <t>=&gt; Renseigner toutes les cellules.</t>
  </si>
  <si>
    <r>
      <t xml:space="preserve">=&gt; </t>
    </r>
    <r>
      <rPr>
        <b/>
        <sz val="16"/>
        <color rgb="FFFF0000"/>
        <rFont val="Calibri"/>
        <family val="2"/>
        <scheme val="minor"/>
      </rPr>
      <t>/!\</t>
    </r>
    <r>
      <rPr>
        <b/>
        <sz val="16"/>
        <color theme="1"/>
        <rFont val="Calibri"/>
        <family val="2"/>
        <scheme val="minor"/>
      </rPr>
      <t xml:space="preserve"> A utiliser UNIQUEMENT en cours d'année pour les licenciés ayant déjà une licence dans l'année</t>
    </r>
  </si>
  <si>
    <t>P</t>
  </si>
  <si>
    <t>nbre de licence</t>
  </si>
  <si>
    <t>OK</t>
  </si>
  <si>
    <t>Mutation / renouvellement / nouvelle</t>
  </si>
  <si>
    <t>renouvellement</t>
  </si>
  <si>
    <t xml:space="preserve"> renouvellement </t>
  </si>
  <si>
    <t>ss rvlt carte</t>
  </si>
  <si>
    <t>avec rvlt carte</t>
  </si>
  <si>
    <t>29470 PLOUGASTEL DAOULAS</t>
  </si>
  <si>
    <t>KERSAINT PLABENNEC</t>
  </si>
  <si>
    <t>PETANQUE KERSAINTAISE</t>
  </si>
  <si>
    <t>COATAUDON</t>
  </si>
  <si>
    <t>BAIE DU KERNIC</t>
  </si>
  <si>
    <t>11, rue de Landévennec</t>
  </si>
  <si>
    <t>Yves LE LIDEC</t>
  </si>
  <si>
    <t>Serge LAMBERT</t>
  </si>
  <si>
    <t>BERRIEN</t>
  </si>
  <si>
    <t>LEGENDE</t>
  </si>
  <si>
    <t>N</t>
  </si>
  <si>
    <t>M</t>
  </si>
  <si>
    <t>D</t>
  </si>
  <si>
    <t>Nat</t>
  </si>
  <si>
    <t>Sexe</t>
  </si>
  <si>
    <t>Nouveau</t>
  </si>
  <si>
    <t>Duplicata</t>
  </si>
  <si>
    <t>CARHAIX CARHAISIENNE</t>
  </si>
  <si>
    <t>Daniel DUBUY</t>
  </si>
  <si>
    <t xml:space="preserve">717, Treguestan Uhella </t>
  </si>
  <si>
    <t>PLOUGUERNEAU</t>
  </si>
  <si>
    <t>SAINT SERVAIS</t>
  </si>
  <si>
    <t>4, rue Abbé Ricou</t>
  </si>
  <si>
    <t>SAINT PABU</t>
  </si>
  <si>
    <t>Michel QUEMENER</t>
  </si>
  <si>
    <t>ST THEGONNEC LOC EGUINER</t>
  </si>
  <si>
    <t>1, impasse du Docteur Morvan</t>
  </si>
  <si>
    <t>7, lieu-dit Kerivin</t>
  </si>
  <si>
    <t>Alain KERBOURCH</t>
  </si>
  <si>
    <t>Gilles ESPAGNET</t>
  </si>
  <si>
    <t>66, Lannouenec</t>
  </si>
  <si>
    <t>CARHAIX</t>
  </si>
  <si>
    <t>4, allée de Penhoët</t>
  </si>
  <si>
    <t>Jean-Marc ARZEL</t>
  </si>
  <si>
    <t>Claude MENGUY</t>
  </si>
  <si>
    <t>13 bis, rue du Général Margueritte</t>
  </si>
  <si>
    <t>PET.GENETS D'OR BANNALEC</t>
  </si>
  <si>
    <t>23, rue de Toul ar C'hoat</t>
  </si>
  <si>
    <t>PLOUARZEL</t>
  </si>
  <si>
    <t>PLOUARZEL PETANQUE IROISE</t>
  </si>
  <si>
    <t>Nelly SENE</t>
  </si>
  <si>
    <t>7, rue Eric Tabarly</t>
  </si>
  <si>
    <t>PENCRAN</t>
  </si>
  <si>
    <t>LAZ</t>
  </si>
  <si>
    <t>Gilles POULLELAOUEN</t>
  </si>
  <si>
    <t>Kervadiou</t>
  </si>
  <si>
    <t>Martine BERNARD</t>
  </si>
  <si>
    <t>8, rue Ste Anne</t>
  </si>
  <si>
    <t>Jean-Yves MORRY</t>
  </si>
  <si>
    <t>4C, rue Marcel Cerdan</t>
  </si>
  <si>
    <t>Boulodrome Victor David</t>
  </si>
  <si>
    <t>11, rue de Kerbertrand</t>
  </si>
  <si>
    <t>Philippe STEPHAN</t>
  </si>
  <si>
    <t>29250 ST POL DE LEON</t>
  </si>
  <si>
    <t>Jean-Jacques FLOCH</t>
  </si>
  <si>
    <t>2, rue Santos Dumont</t>
  </si>
  <si>
    <t>Hervé SILVA</t>
  </si>
  <si>
    <t>10A, an Hent Coz</t>
  </si>
  <si>
    <t>PLOUZANE</t>
  </si>
  <si>
    <t>CLOHARS CARNOET</t>
  </si>
  <si>
    <t>Jean-Baptiste JACOLOT</t>
  </si>
  <si>
    <t>Junior</t>
  </si>
  <si>
    <t>Benj, Minimes, Cadets</t>
  </si>
  <si>
    <t xml:space="preserve">R </t>
  </si>
  <si>
    <t xml:space="preserve">Renouvellement </t>
  </si>
  <si>
    <t xml:space="preserve">Mutation </t>
  </si>
  <si>
    <t>C M</t>
  </si>
  <si>
    <t xml:space="preserve">Certificat Médical éventuel pour les mineurs        </t>
  </si>
  <si>
    <t xml:space="preserve">QS </t>
  </si>
  <si>
    <r>
      <t>Questionnaire Santé   :</t>
    </r>
    <r>
      <rPr>
        <b/>
        <sz val="10"/>
        <color indexed="10"/>
        <rFont val="Arial"/>
        <family val="2"/>
      </rPr>
      <t xml:space="preserve"> OBLIGATOIRE pour les mineurs </t>
    </r>
  </si>
  <si>
    <t xml:space="preserve">Nationalité : F (Française), U (Union Européenne), E (Etranger Hors UE) </t>
  </si>
  <si>
    <t xml:space="preserve">H : Homme    F : Femme </t>
  </si>
  <si>
    <t xml:space="preserve">SIGNATURE: </t>
  </si>
  <si>
    <t>licence Junior</t>
  </si>
  <si>
    <t>Licence Benjamin, Minime, Cadet</t>
  </si>
  <si>
    <t>juniorduplicata</t>
  </si>
  <si>
    <t>Mineurs: Date du Questionnaire Santé</t>
  </si>
  <si>
    <t>PLOUMOGUER</t>
  </si>
  <si>
    <t>LA BOULE DE PLOUM</t>
  </si>
  <si>
    <t>372, Plesquivit</t>
  </si>
  <si>
    <t>François RAZIL</t>
  </si>
  <si>
    <t>2, Lesgall</t>
  </si>
  <si>
    <t>Eric ROUDAUT</t>
  </si>
  <si>
    <t>14, rue Beaumarchais</t>
  </si>
  <si>
    <t>LE POHER CARHAIX</t>
  </si>
  <si>
    <t>Guy JACOPIN</t>
  </si>
  <si>
    <t>132, route du Phare</t>
  </si>
  <si>
    <t>1, lieu dit Kérilis</t>
  </si>
  <si>
    <t>PETANQUE CARHAISIENNE/PLOUYEZIENNE</t>
  </si>
  <si>
    <t>Louis JEGOU</t>
  </si>
  <si>
    <t>2, rés. Capitaine Cook - Doëlan Rive Droite</t>
  </si>
  <si>
    <t>François-Louis CORRE</t>
  </si>
  <si>
    <t>2, rue des Cyprés</t>
  </si>
  <si>
    <t>Olivier FLOC'H</t>
  </si>
  <si>
    <t>=&gt; positionnez vous sur la cellule de couleur, puis mettre la carte sur le lecteur</t>
  </si>
  <si>
    <t>=&gt; positionnez vous sur la cellule de couleur, puis mettre la carte sur le lecteur
ou saisissez manuellement les données.</t>
  </si>
  <si>
    <t>licence Sénior</t>
  </si>
  <si>
    <t xml:space="preserve">certifie exactes les informations figurant sur ce bordereau et que TOUS ses adhérents ont bien pris connaissance:                                                                                                                                                                                                                                                  -  De la possibilité de ne pas souscrire à l'assurance dommages corporels et de son coût;                                                                                                                                                                                                             -  De l'intêret de souscrire les garanties optionnelles, accidents corporels, correspondant à l'option "avantage" de la compagnie d'Assurance  M.M.A conformément à l'article L.321-4 du Code du Sport, par le biais de l'imprimé prévu à cet effet;                                                                                                                                                                                                                                                                                                                                                 - Que les informations figurant sur ce formulaire sont exactes et autorise à ce qu’elles fassent l'objet d'un traitement informatique, conformément à la loi du 06/01/1978 modifiée et qu’elles soient utilisées à des fins commerciales. Qu'ils bénéficient d'un droit d'accès, de rectification et d'opposition auprès des services du siège de la F.F.P.J.P. 13 rue trigance 13002 MARSEILLE                                                                                                               </t>
  </si>
  <si>
    <t>Le Président ou représentant :</t>
  </si>
  <si>
    <t>Paul MORVAN</t>
  </si>
  <si>
    <t>12, rue Jean Baptiste Rieux</t>
  </si>
  <si>
    <t>5, Le Clos de Bel Air</t>
  </si>
  <si>
    <t>Jimmy LEYMARIE</t>
  </si>
  <si>
    <t>6, Kerbiligued</t>
  </si>
  <si>
    <t>CHATEAUNEF DU FAOU</t>
  </si>
  <si>
    <t>Jean-Claude LE BOULC'H</t>
  </si>
  <si>
    <t>27, rue de Kermargar</t>
  </si>
  <si>
    <t>Alexis LHERBE</t>
  </si>
  <si>
    <t>1, rue Pasteur</t>
  </si>
  <si>
    <t>Odile RANNOU</t>
  </si>
  <si>
    <t>71, route de Clohars Fouesnant</t>
  </si>
  <si>
    <t>Jean-Marc MARTINEZ</t>
  </si>
  <si>
    <t>8, rue Chanoine Bellec</t>
  </si>
  <si>
    <t>PLOUNEOUR BRIGNOGAN PLAGES</t>
  </si>
  <si>
    <t>Cédric EVEILLARD</t>
  </si>
  <si>
    <t>22, rue de Roudouallec</t>
  </si>
  <si>
    <t>8, lieu dit Goassalec</t>
  </si>
  <si>
    <t>100, rue Augustin Morvan</t>
  </si>
  <si>
    <t>Guylaine LE GUEN</t>
  </si>
  <si>
    <t>Marlène NICOL</t>
  </si>
  <si>
    <t>7, rue Mathurin Méheut</t>
  </si>
  <si>
    <t>PLOUGONVEN</t>
  </si>
  <si>
    <t>Serge POSTIC</t>
  </si>
  <si>
    <t>11, Cité de Kerentrech</t>
  </si>
  <si>
    <t>Christian QUILLEVERE</t>
  </si>
  <si>
    <t>8, Place aux Chevaux</t>
  </si>
  <si>
    <t>Jean-Pierre JACQ</t>
  </si>
  <si>
    <t>1, rue de Fougères</t>
  </si>
  <si>
    <t>7, rue Kan ar Gwez</t>
  </si>
  <si>
    <t>14, rue Pen-ar-Ru</t>
  </si>
  <si>
    <t>LA BOULE PLOUNEVENTERIENNE</t>
  </si>
  <si>
    <t>Mairie de BENODET</t>
  </si>
  <si>
    <t>Place du Général de Gaulle</t>
  </si>
  <si>
    <t>COQS PETANQUEURS QUIMPERLE</t>
  </si>
  <si>
    <t>Gilles RANVIER</t>
  </si>
  <si>
    <t>90, rue Elsa Triolet</t>
  </si>
  <si>
    <t>Nicolas TANGUY</t>
  </si>
  <si>
    <t>31, rue de Trevorc'h</t>
  </si>
  <si>
    <t>Isabelle MARCHAND</t>
  </si>
  <si>
    <t>30, rue de Quimper</t>
  </si>
  <si>
    <t>PLOUENAN</t>
  </si>
  <si>
    <t>PLOUENAN PETANQUE CLUB</t>
  </si>
  <si>
    <t>QR QODE PAPIER (P) ou DEMAT (D)</t>
  </si>
  <si>
    <t>COURRIEL ou Portable obligatoire</t>
  </si>
  <si>
    <t>TITULAIRE d'1 carte MOBILITE INCLUSION pour les personnes en situation d'handicap</t>
  </si>
  <si>
    <t>ACCORD PUB</t>
  </si>
  <si>
    <t>Atteste avoir lu les inforamations de la CNIL et MMA</t>
  </si>
  <si>
    <r>
      <t xml:space="preserve">Mineurs: Date du Questionnaire Santé
</t>
    </r>
    <r>
      <rPr>
        <b/>
        <u/>
        <sz val="12"/>
        <rFont val="Calibri"/>
        <family val="2"/>
      </rPr>
      <t xml:space="preserve"> date : </t>
    </r>
  </si>
  <si>
    <t>Patricia CORIOU</t>
  </si>
  <si>
    <t>Kervéguem</t>
  </si>
  <si>
    <t>Patrice JAOUEN</t>
  </si>
  <si>
    <t>522, rue de Quimperlé</t>
  </si>
  <si>
    <t>LE TREVOUX</t>
  </si>
  <si>
    <t>CLOHARS</t>
  </si>
  <si>
    <t>PETANQUE CLOHARSIENNE</t>
  </si>
  <si>
    <t>11 bis, route de Quimperlé</t>
  </si>
  <si>
    <t>Aurore CORBIC</t>
  </si>
  <si>
    <t>28, rue Joseph Lécuyer</t>
  </si>
  <si>
    <t>Joël LE DANTEC</t>
  </si>
  <si>
    <t>7, rue de Belle Île en Mer</t>
  </si>
  <si>
    <t>CONCARNEAU</t>
  </si>
  <si>
    <t>ECKMUHL PENMARCH</t>
  </si>
  <si>
    <t>ECKMUHL PENMARC'H PETANQUE</t>
  </si>
  <si>
    <t>PENMARC'H</t>
  </si>
  <si>
    <t>Mikaël BERTHIER</t>
  </si>
  <si>
    <t>8, rue Olivier Saladin</t>
  </si>
  <si>
    <t>Nelly STEPHAN</t>
  </si>
  <si>
    <t>198, rue de la Fontaine</t>
  </si>
  <si>
    <t>PETANQUE CLUB DU POHER</t>
  </si>
  <si>
    <t>Gilles MAILLARD</t>
  </si>
  <si>
    <t>22, rue de Belle Île en Mer</t>
  </si>
  <si>
    <t>Gilles IRVOAS</t>
  </si>
  <si>
    <t>42, rue du Créac'h</t>
  </si>
  <si>
    <t>LAMPAUL PLOUARZEL</t>
  </si>
  <si>
    <t>90 Ter, rue de la Providence</t>
  </si>
  <si>
    <t>Laurent LE BARS</t>
  </si>
  <si>
    <t>19, rue de Penn al Lenn</t>
  </si>
  <si>
    <t>SAINT SEGAL</t>
  </si>
  <si>
    <t>PRESQU'ILIENNE</t>
  </si>
  <si>
    <t>LA PETANQUE PRESQU'ILIENNNE</t>
  </si>
  <si>
    <t>Pierre RAVEZ</t>
  </si>
  <si>
    <t>370, Gorre Seillou</t>
  </si>
  <si>
    <t>ROSNOEN</t>
  </si>
  <si>
    <t>ST EVARZEC</t>
  </si>
  <si>
    <t>C.P. SAINT EVARZEC</t>
  </si>
  <si>
    <t>Guénaële JACOB</t>
  </si>
  <si>
    <t>38, rue de Kerambellec</t>
  </si>
  <si>
    <t>TREGOUREZ</t>
  </si>
  <si>
    <t>PETANQUE TREGOUREZ</t>
  </si>
  <si>
    <t>Gilles LEDO-LANDIN</t>
  </si>
  <si>
    <t>50, rue du Dossen</t>
  </si>
  <si>
    <t>TAULE</t>
  </si>
  <si>
    <t>Village Les Etocs  310, rue Victor Hugo  KERITY</t>
  </si>
  <si>
    <t>Pierre-Yves STEPHAN</t>
  </si>
  <si>
    <t>Cathy THOMAS</t>
  </si>
  <si>
    <t>1, rue de Kerjoly</t>
  </si>
  <si>
    <t>LANRIVOARE</t>
  </si>
  <si>
    <t>TITULAIRE carte MOBILITE INCLUSION pour les personnes en situation d'handicap</t>
  </si>
  <si>
    <t>Adresse Mail   ou   Numéro Portable obligatoire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</si>
</sst>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dd/mm/yy"/>
    <numFmt numFmtId="166" formatCode="[$-40C]d\ mmmm\ yyyy;@"/>
    <numFmt numFmtId="167" formatCode="#,##0.00\ &quot;€&quot;_)\-* ###0.00\ &quot;€&quot;_-;"/>
    <numFmt numFmtId="168" formatCode="d/m/yyyy"/>
    <numFmt numFmtId="169" formatCode="_-* #,##0\ _€_-;\-* #,##0\ _€_-;_-* &quot;-&quot;??\ _€_-;_-@_-"/>
    <numFmt numFmtId="170" formatCode="#,##0.00\ &quot;€&quot;"/>
  </numFmts>
  <fonts count="6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u/>
      <sz val="11"/>
      <color theme="7" tint="-0.249977111117893"/>
      <name val="Calibri"/>
      <family val="2"/>
      <scheme val="minor"/>
    </font>
    <font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16"/>
      <color indexed="8"/>
      <name val="Calibri"/>
      <family val="2"/>
    </font>
    <font>
      <b/>
      <sz val="14"/>
      <color indexed="8"/>
      <name val="Times New Roman"/>
      <family val="1"/>
    </font>
    <font>
      <b/>
      <sz val="12"/>
      <color indexed="8"/>
      <name val="Calibri"/>
      <family val="2"/>
    </font>
    <font>
      <b/>
      <sz val="10"/>
      <color indexed="8"/>
      <name val="Calibri"/>
      <family val="2"/>
    </font>
    <font>
      <b/>
      <sz val="10"/>
      <name val="Arial"/>
      <family val="2"/>
    </font>
    <font>
      <b/>
      <sz val="18"/>
      <color indexed="8"/>
      <name val="Calibri"/>
      <family val="2"/>
    </font>
    <font>
      <b/>
      <sz val="16"/>
      <color theme="7" tint="-0.249977111117893"/>
      <name val="Calibri"/>
      <family val="2"/>
    </font>
    <font>
      <sz val="2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sz val="10"/>
      <color indexed="55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4"/>
      <color indexed="55"/>
      <name val="Calibri"/>
      <family val="2"/>
      <scheme val="minor"/>
    </font>
    <font>
      <sz val="10"/>
      <color indexed="55"/>
      <name val="Calibri"/>
      <family val="2"/>
      <scheme val="minor"/>
    </font>
    <font>
      <b/>
      <i/>
      <sz val="11"/>
      <color indexed="55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indexed="55"/>
      <name val="Calibri"/>
      <family val="2"/>
      <scheme val="minor"/>
    </font>
    <font>
      <b/>
      <sz val="14"/>
      <color indexed="55"/>
      <name val="Calibri"/>
      <family val="2"/>
      <scheme val="minor"/>
    </font>
    <font>
      <sz val="18"/>
      <color theme="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6"/>
      <color rgb="FFFF0000"/>
      <name val="Calibri"/>
      <family val="2"/>
    </font>
    <font>
      <b/>
      <sz val="13"/>
      <color indexed="8"/>
      <name val="Calibri"/>
      <family val="2"/>
    </font>
    <font>
      <sz val="11"/>
      <color rgb="FFFFFFFF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sz val="24"/>
      <color theme="3"/>
      <name val="Cambria"/>
      <family val="2"/>
      <scheme val="major"/>
    </font>
    <font>
      <sz val="11"/>
      <color indexed="8"/>
      <name val="Calibri"/>
      <family val="2"/>
    </font>
    <font>
      <sz val="11"/>
      <color rgb="FFFFFFFF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indexed="8"/>
      <name val="Calibri"/>
      <family val="2"/>
    </font>
    <font>
      <b/>
      <sz val="16"/>
      <color indexed="8"/>
      <name val="Calibri"/>
      <family val="2"/>
    </font>
    <font>
      <b/>
      <sz val="14"/>
      <color indexed="8"/>
      <name val="Times New Roman"/>
      <family val="1"/>
    </font>
    <font>
      <b/>
      <sz val="18"/>
      <color indexed="8"/>
      <name val="Calibri"/>
      <family val="2"/>
    </font>
    <font>
      <b/>
      <sz val="12"/>
      <color indexed="8"/>
      <name val="Calibri"/>
      <family val="2"/>
    </font>
    <font>
      <b/>
      <sz val="18"/>
      <color theme="0"/>
      <name val="Calibri"/>
      <family val="2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indexed="8"/>
      <name val="Calibri"/>
      <family val="2"/>
    </font>
    <font>
      <b/>
      <sz val="16"/>
      <color rgb="FFFF0000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</font>
    <font>
      <b/>
      <sz val="10"/>
      <color indexed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0"/>
      <color rgb="FFFF0000"/>
      <name val="Arial"/>
      <family val="2"/>
    </font>
    <font>
      <b/>
      <sz val="12"/>
      <name val="Calibri"/>
      <family val="2"/>
    </font>
    <font>
      <sz val="11"/>
      <name val="Calibri"/>
      <family val="2"/>
    </font>
    <font>
      <b/>
      <sz val="10"/>
      <name val="Calibri"/>
      <family val="2"/>
    </font>
    <font>
      <b/>
      <sz val="14"/>
      <name val="Calibri"/>
      <family val="2"/>
    </font>
    <font>
      <b/>
      <u/>
      <sz val="12"/>
      <name val="Calibri"/>
      <family val="2"/>
    </font>
    <font>
      <b/>
      <sz val="16"/>
      <name val="Calibri"/>
      <family val="2"/>
    </font>
    <font>
      <u/>
      <sz val="11"/>
      <color theme="1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rgb="FFD3DA94"/>
        <b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theme="2"/>
      </left>
      <right/>
      <top/>
      <bottom/>
      <diagonal/>
    </border>
    <border>
      <left/>
      <right style="thin">
        <color theme="2"/>
      </right>
      <top/>
      <bottom/>
      <diagonal/>
    </border>
    <border>
      <left style="thin">
        <color theme="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 style="thin">
        <color theme="2"/>
      </right>
      <top/>
      <bottom style="thin">
        <color indexed="22"/>
      </bottom>
      <diagonal/>
    </border>
    <border>
      <left style="thin">
        <color theme="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theme="2"/>
      </right>
      <top style="thin">
        <color indexed="22"/>
      </top>
      <bottom style="thin">
        <color indexed="22"/>
      </bottom>
      <diagonal/>
    </border>
    <border>
      <left style="thin">
        <color theme="2"/>
      </left>
      <right/>
      <top style="thin">
        <color indexed="22"/>
      </top>
      <bottom style="thin">
        <color theme="2"/>
      </bottom>
      <diagonal/>
    </border>
    <border>
      <left/>
      <right/>
      <top style="thin">
        <color indexed="22"/>
      </top>
      <bottom style="thin">
        <color theme="2"/>
      </bottom>
      <diagonal/>
    </border>
    <border>
      <left/>
      <right style="thin">
        <color theme="2"/>
      </right>
      <top style="thin">
        <color indexed="22"/>
      </top>
      <bottom style="thin">
        <color theme="2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/>
      <top style="thin">
        <color theme="4"/>
      </top>
      <bottom/>
      <diagonal/>
    </border>
    <border>
      <left style="thin">
        <color theme="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5" fillId="0" borderId="0"/>
    <xf numFmtId="164" fontId="15" fillId="0" borderId="0" applyFont="0" applyFill="0" applyBorder="0" applyAlignment="0" applyProtection="0"/>
    <xf numFmtId="0" fontId="30" fillId="0" borderId="0" applyNumberFormat="0" applyFill="0" applyBorder="0" applyAlignment="0" applyProtection="0"/>
    <xf numFmtId="44" fontId="15" fillId="0" borderId="0" applyFont="0" applyFill="0" applyBorder="0" applyAlignment="0" applyProtection="0"/>
    <xf numFmtId="0" fontId="67" fillId="0" borderId="0" applyNumberFormat="0" applyFill="0" applyBorder="0" applyAlignment="0" applyProtection="0"/>
  </cellStyleXfs>
  <cellXfs count="316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6" fillId="0" borderId="0" xfId="3" applyFont="1" applyAlignment="1">
      <alignment horizontal="center" vertical="center"/>
    </xf>
    <xf numFmtId="0" fontId="7" fillId="0" borderId="9" xfId="3" applyFont="1" applyBorder="1" applyAlignment="1">
      <alignment horizontal="center" vertical="center"/>
    </xf>
    <xf numFmtId="0" fontId="8" fillId="0" borderId="0" xfId="3" applyFont="1" applyAlignment="1">
      <alignment horizontal="center"/>
    </xf>
    <xf numFmtId="0" fontId="5" fillId="0" borderId="0" xfId="3" applyAlignment="1">
      <alignment horizontal="center"/>
    </xf>
    <xf numFmtId="0" fontId="5" fillId="0" borderId="0" xfId="3"/>
    <xf numFmtId="0" fontId="5" fillId="0" borderId="0" xfId="3" applyAlignment="1">
      <alignment horizontal="center" vertical="center"/>
    </xf>
    <xf numFmtId="0" fontId="6" fillId="0" borderId="0" xfId="3" applyFont="1" applyAlignment="1">
      <alignment horizontal="center"/>
    </xf>
    <xf numFmtId="0" fontId="6" fillId="0" borderId="0" xfId="3" applyFont="1"/>
    <xf numFmtId="0" fontId="9" fillId="0" borderId="0" xfId="3" applyFont="1" applyAlignment="1">
      <alignment horizontal="center" vertical="center" wrapText="1"/>
    </xf>
    <xf numFmtId="0" fontId="9" fillId="0" borderId="0" xfId="3" applyFont="1" applyAlignment="1">
      <alignment horizontal="center" vertical="center"/>
    </xf>
    <xf numFmtId="0" fontId="8" fillId="0" borderId="0" xfId="3" applyFont="1"/>
    <xf numFmtId="0" fontId="9" fillId="0" borderId="11" xfId="3" applyFont="1" applyBorder="1" applyAlignment="1">
      <alignment horizontal="center" vertical="center" wrapText="1"/>
    </xf>
    <xf numFmtId="0" fontId="9" fillId="0" borderId="12" xfId="3" applyFont="1" applyBorder="1" applyAlignment="1">
      <alignment horizontal="center" vertical="center"/>
    </xf>
    <xf numFmtId="0" fontId="9" fillId="0" borderId="4" xfId="3" applyFont="1" applyBorder="1" applyAlignment="1">
      <alignment horizontal="center" vertical="center"/>
    </xf>
    <xf numFmtId="0" fontId="5" fillId="0" borderId="12" xfId="3" applyBorder="1" applyAlignment="1">
      <alignment horizontal="center"/>
    </xf>
    <xf numFmtId="0" fontId="9" fillId="0" borderId="4" xfId="3" applyFont="1" applyBorder="1" applyAlignment="1">
      <alignment horizontal="center" vertical="center" wrapText="1"/>
    </xf>
    <xf numFmtId="0" fontId="9" fillId="0" borderId="12" xfId="3" applyFont="1" applyBorder="1" applyAlignment="1">
      <alignment horizontal="center" vertical="center" wrapText="1"/>
    </xf>
    <xf numFmtId="0" fontId="8" fillId="0" borderId="0" xfId="3" applyFont="1" applyAlignment="1">
      <alignment horizontal="left"/>
    </xf>
    <xf numFmtId="0" fontId="5" fillId="0" borderId="0" xfId="3" applyAlignment="1">
      <alignment horizontal="left"/>
    </xf>
    <xf numFmtId="0" fontId="12" fillId="0" borderId="0" xfId="3" applyFont="1" applyAlignment="1">
      <alignment horizontal="center" vertical="center"/>
    </xf>
    <xf numFmtId="0" fontId="10" fillId="0" borderId="4" xfId="3" applyFont="1" applyBorder="1" applyAlignment="1">
      <alignment horizontal="center" vertical="center" wrapText="1"/>
    </xf>
    <xf numFmtId="0" fontId="13" fillId="0" borderId="0" xfId="3" quotePrefix="1" applyFont="1" applyAlignment="1">
      <alignment horizontal="left"/>
    </xf>
    <xf numFmtId="0" fontId="14" fillId="3" borderId="5" xfId="1" applyFont="1" applyBorder="1" applyAlignment="1">
      <alignment horizontal="center" vertical="center"/>
    </xf>
    <xf numFmtId="0" fontId="8" fillId="0" borderId="0" xfId="3" applyFont="1" applyAlignment="1">
      <alignment horizontal="right"/>
    </xf>
    <xf numFmtId="0" fontId="1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5" fillId="0" borderId="0" xfId="0" applyFont="1"/>
    <xf numFmtId="0" fontId="17" fillId="0" borderId="0" xfId="0" applyFont="1"/>
    <xf numFmtId="0" fontId="18" fillId="0" borderId="0" xfId="0" applyFont="1" applyAlignment="1">
      <alignment horizontal="right"/>
    </xf>
    <xf numFmtId="49" fontId="17" fillId="0" borderId="0" xfId="0" applyNumberFormat="1" applyFont="1"/>
    <xf numFmtId="0" fontId="19" fillId="0" borderId="0" xfId="0" applyFont="1"/>
    <xf numFmtId="0" fontId="17" fillId="0" borderId="0" xfId="0" applyFont="1" applyAlignment="1">
      <alignment horizontal="left"/>
    </xf>
    <xf numFmtId="0" fontId="20" fillId="0" borderId="0" xfId="0" applyFont="1"/>
    <xf numFmtId="0" fontId="17" fillId="0" borderId="0" xfId="0" applyFont="1" applyAlignment="1">
      <alignment shrinkToFit="1"/>
    </xf>
    <xf numFmtId="0" fontId="17" fillId="0" borderId="0" xfId="0" applyFont="1" applyAlignment="1">
      <alignment wrapText="1"/>
    </xf>
    <xf numFmtId="14" fontId="15" fillId="0" borderId="0" xfId="0" applyNumberFormat="1" applyFont="1" applyAlignment="1">
      <alignment wrapText="1"/>
    </xf>
    <xf numFmtId="0" fontId="15" fillId="0" borderId="0" xfId="0" applyFont="1" applyAlignment="1">
      <alignment wrapText="1"/>
    </xf>
    <xf numFmtId="44" fontId="17" fillId="0" borderId="0" xfId="0" applyNumberFormat="1" applyFont="1" applyAlignment="1">
      <alignment wrapText="1"/>
    </xf>
    <xf numFmtId="44" fontId="17" fillId="0" borderId="0" xfId="0" applyNumberFormat="1" applyFont="1"/>
    <xf numFmtId="0" fontId="18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0" fontId="21" fillId="0" borderId="0" xfId="0" applyFont="1"/>
    <xf numFmtId="0" fontId="22" fillId="0" borderId="32" xfId="0" applyFont="1" applyBorder="1" applyAlignment="1">
      <alignment horizontal="left"/>
    </xf>
    <xf numFmtId="0" fontId="17" fillId="0" borderId="33" xfId="0" applyFont="1" applyBorder="1" applyAlignment="1">
      <alignment horizontal="left"/>
    </xf>
    <xf numFmtId="0" fontId="17" fillId="0" borderId="34" xfId="0" applyFont="1" applyBorder="1"/>
    <xf numFmtId="0" fontId="22" fillId="0" borderId="35" xfId="0" applyFont="1" applyBorder="1" applyAlignment="1">
      <alignment horizontal="left"/>
    </xf>
    <xf numFmtId="0" fontId="17" fillId="0" borderId="36" xfId="0" applyFont="1" applyBorder="1" applyAlignment="1">
      <alignment horizontal="left"/>
    </xf>
    <xf numFmtId="0" fontId="17" fillId="0" borderId="37" xfId="0" applyFont="1" applyBorder="1"/>
    <xf numFmtId="166" fontId="17" fillId="0" borderId="36" xfId="0" applyNumberFormat="1" applyFont="1" applyBorder="1" applyAlignment="1">
      <alignment horizontal="left"/>
    </xf>
    <xf numFmtId="167" fontId="17" fillId="0" borderId="36" xfId="0" applyNumberFormat="1" applyFont="1" applyBorder="1" applyAlignment="1">
      <alignment horizontal="left"/>
    </xf>
    <xf numFmtId="0" fontId="22" fillId="0" borderId="38" xfId="0" applyFont="1" applyBorder="1" applyAlignment="1">
      <alignment horizontal="left"/>
    </xf>
    <xf numFmtId="167" fontId="17" fillId="0" borderId="39" xfId="0" applyNumberFormat="1" applyFont="1" applyBorder="1" applyAlignment="1">
      <alignment horizontal="left"/>
    </xf>
    <xf numFmtId="0" fontId="17" fillId="0" borderId="40" xfId="0" applyFont="1" applyBorder="1"/>
    <xf numFmtId="0" fontId="23" fillId="0" borderId="0" xfId="0" applyFont="1"/>
    <xf numFmtId="0" fontId="0" fillId="0" borderId="0" xfId="0" applyAlignment="1">
      <alignment wrapText="1"/>
    </xf>
    <xf numFmtId="168" fontId="0" fillId="0" borderId="0" xfId="0" applyNumberFormat="1" applyAlignment="1">
      <alignment wrapText="1"/>
    </xf>
    <xf numFmtId="44" fontId="0" fillId="0" borderId="0" xfId="0" applyNumberFormat="1" applyAlignment="1">
      <alignment wrapText="1"/>
    </xf>
    <xf numFmtId="14" fontId="0" fillId="0" borderId="0" xfId="0" applyNumberFormat="1"/>
    <xf numFmtId="44" fontId="0" fillId="0" borderId="0" xfId="0" applyNumberFormat="1"/>
    <xf numFmtId="169" fontId="15" fillId="0" borderId="0" xfId="4" applyNumberFormat="1" applyFont="1" applyAlignment="1">
      <alignment wrapText="1"/>
    </xf>
    <xf numFmtId="0" fontId="24" fillId="5" borderId="30" xfId="0" applyFont="1" applyFill="1" applyBorder="1"/>
    <xf numFmtId="0" fontId="24" fillId="5" borderId="0" xfId="0" applyFont="1" applyFill="1"/>
    <xf numFmtId="0" fontId="24" fillId="5" borderId="31" xfId="0" applyFont="1" applyFill="1" applyBorder="1"/>
    <xf numFmtId="0" fontId="25" fillId="0" borderId="0" xfId="0" applyFont="1" applyAlignment="1">
      <alignment horizontal="left" indent="1"/>
    </xf>
    <xf numFmtId="0" fontId="25" fillId="0" borderId="0" xfId="0" applyFont="1"/>
    <xf numFmtId="0" fontId="26" fillId="0" borderId="0" xfId="0" applyFont="1"/>
    <xf numFmtId="0" fontId="27" fillId="0" borderId="0" xfId="0" applyFont="1" applyAlignment="1">
      <alignment horizontal="right"/>
    </xf>
    <xf numFmtId="0" fontId="28" fillId="0" borderId="0" xfId="0" applyFont="1" applyAlignment="1">
      <alignment horizontal="right"/>
    </xf>
    <xf numFmtId="0" fontId="26" fillId="0" borderId="0" xfId="0" applyFont="1" applyAlignment="1">
      <alignment horizontal="right"/>
    </xf>
    <xf numFmtId="0" fontId="25" fillId="0" borderId="0" xfId="0" applyFont="1" applyAlignment="1">
      <alignment horizontal="left"/>
    </xf>
    <xf numFmtId="14" fontId="29" fillId="4" borderId="0" xfId="2" applyNumberFormat="1" applyFont="1" applyAlignment="1">
      <alignment horizontal="center" vertical="center"/>
    </xf>
    <xf numFmtId="0" fontId="9" fillId="0" borderId="27" xfId="3" applyFont="1" applyBorder="1" applyAlignment="1">
      <alignment horizontal="center" vertical="center" wrapText="1"/>
    </xf>
    <xf numFmtId="0" fontId="9" fillId="0" borderId="26" xfId="3" applyFont="1" applyBorder="1" applyAlignment="1">
      <alignment horizontal="center" vertical="center" wrapText="1"/>
    </xf>
    <xf numFmtId="0" fontId="6" fillId="0" borderId="0" xfId="3" quotePrefix="1" applyFont="1" applyAlignment="1">
      <alignment horizontal="left"/>
    </xf>
    <xf numFmtId="0" fontId="32" fillId="0" borderId="0" xfId="3" quotePrefix="1" applyFont="1" applyAlignment="1">
      <alignment horizontal="left"/>
    </xf>
    <xf numFmtId="0" fontId="5" fillId="6" borderId="5" xfId="3" applyFill="1" applyBorder="1" applyAlignment="1">
      <alignment horizontal="center"/>
    </xf>
    <xf numFmtId="0" fontId="5" fillId="0" borderId="43" xfId="3" applyBorder="1" applyAlignment="1">
      <alignment horizontal="center"/>
    </xf>
    <xf numFmtId="0" fontId="6" fillId="0" borderId="27" xfId="3" applyFont="1" applyBorder="1" applyAlignment="1">
      <alignment vertical="center" wrapText="1"/>
    </xf>
    <xf numFmtId="0" fontId="6" fillId="0" borderId="26" xfId="3" applyFont="1" applyBorder="1" applyAlignment="1">
      <alignment vertical="center" wrapText="1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left"/>
    </xf>
    <xf numFmtId="0" fontId="35" fillId="0" borderId="0" xfId="0" applyFont="1"/>
    <xf numFmtId="14" fontId="6" fillId="0" borderId="0" xfId="3" applyNumberFormat="1" applyFont="1"/>
    <xf numFmtId="14" fontId="6" fillId="0" borderId="0" xfId="3" applyNumberFormat="1" applyFont="1" applyAlignment="1">
      <alignment horizontal="center"/>
    </xf>
    <xf numFmtId="14" fontId="8" fillId="0" borderId="0" xfId="3" applyNumberFormat="1" applyFont="1"/>
    <xf numFmtId="0" fontId="37" fillId="0" borderId="0" xfId="3" applyFont="1"/>
    <xf numFmtId="0" fontId="37" fillId="0" borderId="0" xfId="3" applyFont="1" applyAlignment="1">
      <alignment horizontal="center"/>
    </xf>
    <xf numFmtId="1" fontId="37" fillId="0" borderId="0" xfId="3" applyNumberFormat="1" applyFont="1" applyAlignment="1">
      <alignment horizontal="center"/>
    </xf>
    <xf numFmtId="0" fontId="37" fillId="0" borderId="0" xfId="3" applyFont="1" applyAlignment="1">
      <alignment horizontal="left"/>
    </xf>
    <xf numFmtId="0" fontId="38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0" fontId="37" fillId="0" borderId="0" xfId="3" applyFont="1" applyAlignment="1">
      <alignment horizontal="center" vertical="center"/>
    </xf>
    <xf numFmtId="0" fontId="40" fillId="0" borderId="0" xfId="3" applyFont="1" applyAlignment="1">
      <alignment horizontal="center" vertical="center"/>
    </xf>
    <xf numFmtId="0" fontId="41" fillId="0" borderId="9" xfId="3" applyFont="1" applyBorder="1" applyAlignment="1">
      <alignment horizontal="center" vertical="center"/>
    </xf>
    <xf numFmtId="0" fontId="42" fillId="0" borderId="0" xfId="3" applyFont="1" applyAlignment="1">
      <alignment horizontal="center"/>
    </xf>
    <xf numFmtId="0" fontId="42" fillId="0" borderId="0" xfId="3" applyFont="1" applyAlignment="1">
      <alignment horizontal="left"/>
    </xf>
    <xf numFmtId="0" fontId="42" fillId="0" borderId="0" xfId="3" applyFont="1"/>
    <xf numFmtId="0" fontId="40" fillId="0" borderId="0" xfId="3" applyFont="1" applyAlignment="1">
      <alignment horizontal="center"/>
    </xf>
    <xf numFmtId="1" fontId="40" fillId="0" borderId="0" xfId="3" applyNumberFormat="1" applyFont="1" applyAlignment="1">
      <alignment horizontal="center"/>
    </xf>
    <xf numFmtId="0" fontId="43" fillId="0" borderId="0" xfId="3" applyFont="1" applyAlignment="1">
      <alignment horizontal="center" vertical="center"/>
    </xf>
    <xf numFmtId="0" fontId="44" fillId="0" borderId="44" xfId="3" applyFont="1" applyBorder="1" applyAlignment="1">
      <alignment vertical="center" wrapText="1"/>
    </xf>
    <xf numFmtId="0" fontId="44" fillId="0" borderId="45" xfId="3" applyFont="1" applyBorder="1" applyAlignment="1">
      <alignment vertical="center" wrapText="1"/>
    </xf>
    <xf numFmtId="0" fontId="44" fillId="0" borderId="11" xfId="3" applyFont="1" applyBorder="1" applyAlignment="1">
      <alignment horizontal="center" vertical="center" wrapText="1"/>
    </xf>
    <xf numFmtId="0" fontId="44" fillId="0" borderId="12" xfId="3" applyFont="1" applyBorder="1" applyAlignment="1">
      <alignment horizontal="center" vertical="center"/>
    </xf>
    <xf numFmtId="1" fontId="44" fillId="0" borderId="4" xfId="3" applyNumberFormat="1" applyFont="1" applyBorder="1" applyAlignment="1">
      <alignment horizontal="center" vertical="center"/>
    </xf>
    <xf numFmtId="1" fontId="44" fillId="0" borderId="11" xfId="3" applyNumberFormat="1" applyFont="1" applyBorder="1" applyAlignment="1">
      <alignment horizontal="center" vertical="center" wrapText="1"/>
    </xf>
    <xf numFmtId="0" fontId="40" fillId="0" borderId="0" xfId="3" applyFont="1"/>
    <xf numFmtId="0" fontId="0" fillId="10" borderId="0" xfId="0" applyFill="1"/>
    <xf numFmtId="0" fontId="46" fillId="0" borderId="0" xfId="0" applyFont="1" applyAlignment="1">
      <alignment wrapText="1"/>
    </xf>
    <xf numFmtId="0" fontId="0" fillId="0" borderId="0" xfId="0" applyAlignment="1">
      <alignment horizontal="right"/>
    </xf>
    <xf numFmtId="0" fontId="7" fillId="0" borderId="0" xfId="3" quotePrefix="1" applyFont="1" applyAlignment="1">
      <alignment horizontal="left"/>
    </xf>
    <xf numFmtId="0" fontId="47" fillId="0" borderId="0" xfId="0" applyFont="1" applyAlignment="1">
      <alignment horizontal="left" indent="1"/>
    </xf>
    <xf numFmtId="0" fontId="48" fillId="0" borderId="0" xfId="3" applyFont="1" applyAlignment="1">
      <alignment horizontal="center"/>
    </xf>
    <xf numFmtId="0" fontId="7" fillId="0" borderId="0" xfId="3" applyFont="1" applyAlignment="1">
      <alignment horizontal="center"/>
    </xf>
    <xf numFmtId="1" fontId="7" fillId="0" borderId="0" xfId="3" applyNumberFormat="1" applyFont="1" applyAlignment="1">
      <alignment horizontal="center"/>
    </xf>
    <xf numFmtId="0" fontId="50" fillId="12" borderId="47" xfId="3" applyFont="1" applyFill="1" applyBorder="1"/>
    <xf numFmtId="0" fontId="50" fillId="12" borderId="0" xfId="3" applyFont="1" applyFill="1"/>
    <xf numFmtId="0" fontId="50" fillId="12" borderId="48" xfId="3" applyFont="1" applyFill="1" applyBorder="1"/>
    <xf numFmtId="0" fontId="6" fillId="0" borderId="46" xfId="3" applyFont="1" applyBorder="1"/>
    <xf numFmtId="0" fontId="0" fillId="0" borderId="0" xfId="0" applyProtection="1">
      <protection locked="0"/>
    </xf>
    <xf numFmtId="170" fontId="0" fillId="0" borderId="0" xfId="0" applyNumberFormat="1"/>
    <xf numFmtId="0" fontId="36" fillId="0" borderId="0" xfId="5" applyFont="1" applyAlignment="1" applyProtection="1">
      <alignment horizontal="left"/>
      <protection locked="0"/>
    </xf>
    <xf numFmtId="0" fontId="0" fillId="10" borderId="0" xfId="0" applyFill="1" applyAlignment="1">
      <alignment wrapText="1"/>
    </xf>
    <xf numFmtId="0" fontId="5" fillId="10" borderId="0" xfId="3" applyFill="1" applyAlignment="1">
      <alignment horizontal="center"/>
    </xf>
    <xf numFmtId="0" fontId="8" fillId="10" borderId="0" xfId="3" applyFont="1" applyFill="1"/>
    <xf numFmtId="14" fontId="8" fillId="10" borderId="0" xfId="3" applyNumberFormat="1" applyFont="1" applyFill="1"/>
    <xf numFmtId="0" fontId="9" fillId="0" borderId="53" xfId="3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44" fontId="0" fillId="0" borderId="0" xfId="0" applyNumberFormat="1" applyAlignment="1" applyProtection="1">
      <alignment wrapText="1"/>
      <protection locked="0"/>
    </xf>
    <xf numFmtId="44" fontId="15" fillId="0" borderId="0" xfId="0" applyNumberFormat="1" applyFont="1" applyAlignment="1">
      <alignment wrapText="1"/>
    </xf>
    <xf numFmtId="0" fontId="11" fillId="0" borderId="6" xfId="0" applyFont="1" applyBorder="1" applyAlignment="1">
      <alignment vertical="center"/>
    </xf>
    <xf numFmtId="0" fontId="11" fillId="0" borderId="17" xfId="0" applyFont="1" applyBorder="1" applyAlignment="1">
      <alignment horizontal="center" vertical="center"/>
    </xf>
    <xf numFmtId="0" fontId="11" fillId="0" borderId="20" xfId="0" applyFont="1" applyBorder="1" applyAlignment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51" fillId="0" borderId="25" xfId="0" applyFont="1" applyBorder="1" applyAlignment="1">
      <alignment horizontal="center"/>
    </xf>
    <xf numFmtId="0" fontId="11" fillId="0" borderId="2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54" fillId="0" borderId="0" xfId="0" applyFont="1" applyAlignment="1">
      <alignment horizontal="left" vertical="center"/>
    </xf>
    <xf numFmtId="0" fontId="55" fillId="0" borderId="0" xfId="0" applyFont="1" applyAlignment="1">
      <alignment horizontal="left" vertical="center"/>
    </xf>
    <xf numFmtId="170" fontId="0" fillId="0" borderId="0" xfId="0" applyNumberFormat="1" applyProtection="1">
      <protection locked="0"/>
    </xf>
    <xf numFmtId="44" fontId="0" fillId="0" borderId="0" xfId="6" applyFont="1" applyProtection="1">
      <protection locked="0"/>
    </xf>
    <xf numFmtId="0" fontId="54" fillId="0" borderId="0" xfId="0" applyFont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55" fillId="0" borderId="0" xfId="0" applyFont="1" applyAlignment="1">
      <alignment horizontal="center" vertical="center" wrapText="1"/>
    </xf>
    <xf numFmtId="0" fontId="11" fillId="0" borderId="54" xfId="0" applyFont="1" applyBorder="1" applyAlignment="1">
      <alignment horizontal="center" vertical="center"/>
    </xf>
    <xf numFmtId="14" fontId="11" fillId="0" borderId="0" xfId="0" applyNumberFormat="1" applyFont="1" applyAlignment="1">
      <alignment horizontal="right" vertical="center" wrapText="1"/>
    </xf>
    <xf numFmtId="0" fontId="56" fillId="0" borderId="0" xfId="0" applyFont="1" applyAlignment="1">
      <alignment horizontal="center" vertical="center" wrapText="1"/>
    </xf>
    <xf numFmtId="0" fontId="11" fillId="0" borderId="55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4" fontId="55" fillId="0" borderId="0" xfId="0" applyNumberFormat="1" applyFont="1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0" fontId="57" fillId="0" borderId="0" xfId="0" applyFont="1" applyAlignment="1">
      <alignment horizontal="right" vertical="center"/>
    </xf>
    <xf numFmtId="0" fontId="11" fillId="0" borderId="5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56" xfId="0" applyFont="1" applyBorder="1" applyAlignment="1">
      <alignment horizontal="center" vertical="center"/>
    </xf>
    <xf numFmtId="0" fontId="11" fillId="0" borderId="5" xfId="0" applyFont="1" applyBorder="1"/>
    <xf numFmtId="0" fontId="0" fillId="0" borderId="49" xfId="0" applyBorder="1"/>
    <xf numFmtId="0" fontId="0" fillId="0" borderId="50" xfId="0" applyBorder="1"/>
    <xf numFmtId="0" fontId="0" fillId="0" borderId="43" xfId="0" applyBorder="1"/>
    <xf numFmtId="0" fontId="0" fillId="0" borderId="48" xfId="0" applyBorder="1"/>
    <xf numFmtId="0" fontId="0" fillId="0" borderId="42" xfId="0" applyBorder="1"/>
    <xf numFmtId="0" fontId="0" fillId="0" borderId="16" xfId="0" applyBorder="1"/>
    <xf numFmtId="0" fontId="0" fillId="0" borderId="51" xfId="0" applyBorder="1"/>
    <xf numFmtId="168" fontId="58" fillId="0" borderId="0" xfId="0" applyNumberFormat="1" applyFont="1" applyAlignment="1">
      <alignment wrapText="1"/>
    </xf>
    <xf numFmtId="0" fontId="58" fillId="0" borderId="0" xfId="0" applyFont="1" applyAlignment="1">
      <alignment wrapText="1"/>
    </xf>
    <xf numFmtId="44" fontId="59" fillId="0" borderId="0" xfId="0" applyNumberFormat="1" applyFont="1" applyAlignment="1">
      <alignment wrapText="1"/>
    </xf>
    <xf numFmtId="0" fontId="52" fillId="0" borderId="4" xfId="3" applyFont="1" applyBorder="1" applyAlignment="1">
      <alignment horizontal="center" vertical="center" wrapText="1"/>
    </xf>
    <xf numFmtId="14" fontId="9" fillId="0" borderId="13" xfId="3" applyNumberFormat="1" applyFont="1" applyBorder="1" applyAlignment="1">
      <alignment horizontal="center" vertical="center"/>
    </xf>
    <xf numFmtId="14" fontId="9" fillId="0" borderId="1" xfId="3" applyNumberFormat="1" applyFont="1" applyBorder="1" applyAlignment="1">
      <alignment horizontal="center" vertical="center"/>
    </xf>
    <xf numFmtId="14" fontId="44" fillId="0" borderId="13" xfId="3" applyNumberFormat="1" applyFont="1" applyBorder="1" applyAlignment="1">
      <alignment horizontal="center" vertical="center"/>
    </xf>
    <xf numFmtId="0" fontId="6" fillId="13" borderId="0" xfId="3" applyFont="1" applyFill="1" applyAlignment="1">
      <alignment horizontal="center" vertical="center"/>
    </xf>
    <xf numFmtId="0" fontId="5" fillId="0" borderId="0" xfId="3" quotePrefix="1" applyAlignment="1">
      <alignment horizontal="left"/>
    </xf>
    <xf numFmtId="0" fontId="9" fillId="0" borderId="3" xfId="3" applyFont="1" applyBorder="1" applyAlignment="1">
      <alignment horizontal="center" vertical="center"/>
    </xf>
    <xf numFmtId="0" fontId="9" fillId="0" borderId="2" xfId="3" applyFont="1" applyBorder="1" applyAlignment="1">
      <alignment horizontal="center" vertical="center"/>
    </xf>
    <xf numFmtId="0" fontId="9" fillId="0" borderId="28" xfId="3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0" fontId="9" fillId="0" borderId="2" xfId="3" applyFont="1" applyBorder="1" applyAlignment="1">
      <alignment horizontal="left" vertical="center"/>
    </xf>
    <xf numFmtId="0" fontId="9" fillId="0" borderId="1" xfId="3" applyFont="1" applyBorder="1" applyAlignment="1">
      <alignment horizontal="left" vertical="center"/>
    </xf>
    <xf numFmtId="0" fontId="6" fillId="0" borderId="28" xfId="3" applyFont="1" applyBorder="1" applyAlignment="1">
      <alignment vertical="center"/>
    </xf>
    <xf numFmtId="14" fontId="9" fillId="0" borderId="2" xfId="3" applyNumberFormat="1" applyFont="1" applyBorder="1" applyAlignment="1">
      <alignment horizontal="center" vertical="center"/>
    </xf>
    <xf numFmtId="14" fontId="9" fillId="0" borderId="3" xfId="3" applyNumberFormat="1" applyFont="1" applyBorder="1" applyAlignment="1">
      <alignment horizontal="center"/>
    </xf>
    <xf numFmtId="0" fontId="9" fillId="0" borderId="3" xfId="3" applyFont="1" applyBorder="1" applyAlignment="1">
      <alignment horizontal="center"/>
    </xf>
    <xf numFmtId="14" fontId="9" fillId="0" borderId="1" xfId="3" applyNumberFormat="1" applyFont="1" applyBorder="1" applyAlignment="1">
      <alignment horizontal="center"/>
    </xf>
    <xf numFmtId="0" fontId="9" fillId="0" borderId="2" xfId="3" applyFont="1" applyBorder="1" applyAlignment="1">
      <alignment horizontal="center"/>
    </xf>
    <xf numFmtId="0" fontId="9" fillId="0" borderId="28" xfId="3" applyFont="1" applyBorder="1" applyAlignment="1">
      <alignment horizontal="center"/>
    </xf>
    <xf numFmtId="0" fontId="9" fillId="0" borderId="1" xfId="3" applyFont="1" applyBorder="1" applyAlignment="1">
      <alignment horizontal="center"/>
    </xf>
    <xf numFmtId="0" fontId="9" fillId="0" borderId="2" xfId="3" applyFont="1" applyBorder="1" applyAlignment="1">
      <alignment horizontal="left"/>
    </xf>
    <xf numFmtId="0" fontId="9" fillId="0" borderId="1" xfId="3" applyFont="1" applyBorder="1" applyAlignment="1">
      <alignment horizontal="left"/>
    </xf>
    <xf numFmtId="0" fontId="9" fillId="0" borderId="13" xfId="3" applyFont="1" applyBorder="1" applyAlignment="1" applyProtection="1">
      <alignment horizontal="center" vertical="center"/>
      <protection locked="0"/>
    </xf>
    <xf numFmtId="14" fontId="9" fillId="0" borderId="13" xfId="3" applyNumberFormat="1" applyFont="1" applyBorder="1" applyAlignment="1" applyProtection="1">
      <alignment horizontal="center" vertical="center"/>
      <protection locked="0"/>
    </xf>
    <xf numFmtId="14" fontId="9" fillId="0" borderId="52" xfId="3" applyNumberFormat="1" applyFont="1" applyBorder="1" applyAlignment="1" applyProtection="1">
      <alignment horizontal="center" vertical="center"/>
      <protection locked="0"/>
    </xf>
    <xf numFmtId="0" fontId="9" fillId="0" borderId="13" xfId="3" applyFont="1" applyBorder="1" applyAlignment="1">
      <alignment horizontal="center" vertical="center"/>
    </xf>
    <xf numFmtId="14" fontId="5" fillId="0" borderId="0" xfId="3" applyNumberFormat="1" applyAlignment="1">
      <alignment horizontal="center"/>
    </xf>
    <xf numFmtId="1" fontId="9" fillId="0" borderId="13" xfId="3" applyNumberFormat="1" applyFont="1" applyBorder="1" applyAlignment="1">
      <alignment horizontal="center" vertical="center"/>
    </xf>
    <xf numFmtId="1" fontId="9" fillId="0" borderId="20" xfId="3" applyNumberFormat="1" applyFont="1" applyBorder="1" applyAlignment="1">
      <alignment horizontal="center" vertical="center"/>
    </xf>
    <xf numFmtId="14" fontId="9" fillId="0" borderId="28" xfId="3" applyNumberFormat="1" applyFont="1" applyBorder="1" applyAlignment="1">
      <alignment horizontal="center" vertical="center"/>
    </xf>
    <xf numFmtId="14" fontId="9" fillId="0" borderId="13" xfId="3" applyNumberFormat="1" applyFont="1" applyBorder="1" applyAlignment="1">
      <alignment horizontal="center"/>
    </xf>
    <xf numFmtId="1" fontId="9" fillId="0" borderId="13" xfId="3" applyNumberFormat="1" applyFont="1" applyBorder="1" applyAlignment="1">
      <alignment horizontal="center"/>
    </xf>
    <xf numFmtId="1" fontId="9" fillId="0" borderId="20" xfId="3" applyNumberFormat="1" applyFont="1" applyBorder="1" applyAlignment="1">
      <alignment horizontal="center"/>
    </xf>
    <xf numFmtId="14" fontId="9" fillId="0" borderId="28" xfId="3" applyNumberFormat="1" applyFont="1" applyBorder="1" applyAlignment="1">
      <alignment horizontal="center"/>
    </xf>
    <xf numFmtId="14" fontId="9" fillId="0" borderId="41" xfId="3" applyNumberFormat="1" applyFont="1" applyBorder="1" applyAlignment="1">
      <alignment horizontal="center"/>
    </xf>
    <xf numFmtId="0" fontId="9" fillId="0" borderId="16" xfId="3" applyFont="1" applyBorder="1" applyAlignment="1">
      <alignment horizontal="center"/>
    </xf>
    <xf numFmtId="0" fontId="9" fillId="0" borderId="29" xfId="3" applyFont="1" applyBorder="1" applyAlignment="1">
      <alignment horizontal="center" vertical="center"/>
    </xf>
    <xf numFmtId="0" fontId="9" fillId="0" borderId="15" xfId="3" applyFont="1" applyBorder="1" applyAlignment="1">
      <alignment horizontal="center"/>
    </xf>
    <xf numFmtId="0" fontId="9" fillId="0" borderId="14" xfId="3" applyFont="1" applyBorder="1" applyAlignment="1">
      <alignment horizontal="center" vertical="center"/>
    </xf>
    <xf numFmtId="1" fontId="9" fillId="0" borderId="41" xfId="3" applyNumberFormat="1" applyFont="1" applyBorder="1" applyAlignment="1">
      <alignment horizontal="center"/>
    </xf>
    <xf numFmtId="1" fontId="9" fillId="0" borderId="42" xfId="3" applyNumberFormat="1" applyFont="1" applyBorder="1" applyAlignment="1">
      <alignment horizontal="center"/>
    </xf>
    <xf numFmtId="14" fontId="9" fillId="0" borderId="16" xfId="3" applyNumberFormat="1" applyFont="1" applyBorder="1" applyAlignment="1">
      <alignment horizontal="center"/>
    </xf>
    <xf numFmtId="14" fontId="44" fillId="0" borderId="1" xfId="3" applyNumberFormat="1" applyFont="1" applyBorder="1" applyAlignment="1">
      <alignment horizontal="center" vertical="center"/>
    </xf>
    <xf numFmtId="1" fontId="44" fillId="0" borderId="1" xfId="3" applyNumberFormat="1" applyFont="1" applyBorder="1" applyAlignment="1">
      <alignment horizontal="center" vertical="center"/>
    </xf>
    <xf numFmtId="1" fontId="9" fillId="0" borderId="1" xfId="3" applyNumberFormat="1" applyFont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0" fillId="0" borderId="0" xfId="0" applyAlignment="1">
      <alignment horizontal="left"/>
    </xf>
    <xf numFmtId="14" fontId="9" fillId="0" borderId="58" xfId="3" applyNumberFormat="1" applyFont="1" applyBorder="1" applyAlignment="1">
      <alignment horizontal="center" vertical="center"/>
    </xf>
    <xf numFmtId="44" fontId="15" fillId="0" borderId="0" xfId="0" applyNumberFormat="1" applyFont="1" applyAlignment="1" applyProtection="1">
      <alignment wrapText="1"/>
      <protection locked="0"/>
    </xf>
    <xf numFmtId="0" fontId="11" fillId="0" borderId="59" xfId="0" applyFont="1" applyBorder="1" applyAlignment="1">
      <alignment vertical="center"/>
    </xf>
    <xf numFmtId="0" fontId="11" fillId="0" borderId="60" xfId="0" applyFont="1" applyBorder="1" applyAlignment="1">
      <alignment horizontal="center" vertical="center"/>
    </xf>
    <xf numFmtId="0" fontId="11" fillId="0" borderId="6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36" fillId="0" borderId="0" xfId="5" applyFont="1" applyAlignment="1" applyProtection="1">
      <alignment horizontal="right"/>
      <protection locked="0"/>
    </xf>
    <xf numFmtId="0" fontId="62" fillId="0" borderId="12" xfId="3" applyFont="1" applyBorder="1" applyAlignment="1">
      <alignment horizontal="center"/>
    </xf>
    <xf numFmtId="0" fontId="61" fillId="0" borderId="4" xfId="3" applyFont="1" applyBorder="1" applyAlignment="1">
      <alignment horizontal="center" vertical="center" wrapText="1"/>
    </xf>
    <xf numFmtId="0" fontId="61" fillId="0" borderId="12" xfId="3" applyFont="1" applyBorder="1" applyAlignment="1">
      <alignment horizontal="center" vertical="center" wrapText="1"/>
    </xf>
    <xf numFmtId="0" fontId="63" fillId="0" borderId="4" xfId="3" applyFont="1" applyBorder="1" applyAlignment="1">
      <alignment horizontal="center" vertical="center" wrapText="1"/>
    </xf>
    <xf numFmtId="0" fontId="61" fillId="0" borderId="54" xfId="3" applyFont="1" applyBorder="1" applyAlignment="1">
      <alignment horizontal="center" vertical="center" wrapText="1"/>
    </xf>
    <xf numFmtId="0" fontId="64" fillId="0" borderId="54" xfId="3" applyFont="1" applyBorder="1" applyAlignment="1">
      <alignment horizontal="center" vertical="center" wrapText="1"/>
    </xf>
    <xf numFmtId="0" fontId="62" fillId="0" borderId="0" xfId="3" applyFont="1"/>
    <xf numFmtId="0" fontId="61" fillId="0" borderId="57" xfId="3" applyFont="1" applyBorder="1" applyAlignment="1">
      <alignment horizontal="center" vertical="center" wrapText="1"/>
    </xf>
    <xf numFmtId="0" fontId="61" fillId="0" borderId="49" xfId="3" applyFont="1" applyBorder="1" applyAlignment="1">
      <alignment horizontal="center" vertical="center" wrapText="1"/>
    </xf>
    <xf numFmtId="0" fontId="62" fillId="10" borderId="12" xfId="3" applyFont="1" applyFill="1" applyBorder="1" applyAlignment="1">
      <alignment horizontal="center"/>
    </xf>
    <xf numFmtId="0" fontId="64" fillId="10" borderId="54" xfId="3" applyFont="1" applyFill="1" applyBorder="1" applyAlignment="1">
      <alignment horizontal="center" vertical="center" wrapText="1"/>
    </xf>
    <xf numFmtId="0" fontId="64" fillId="0" borderId="0" xfId="3" applyFont="1" applyAlignment="1">
      <alignment horizontal="center"/>
    </xf>
    <xf numFmtId="49" fontId="9" fillId="0" borderId="1" xfId="3" applyNumberFormat="1" applyFont="1" applyBorder="1" applyAlignment="1">
      <alignment horizontal="center" vertical="center"/>
    </xf>
    <xf numFmtId="0" fontId="66" fillId="0" borderId="54" xfId="3" applyFont="1" applyBorder="1" applyAlignment="1">
      <alignment horizontal="center" vertical="center" wrapText="1"/>
    </xf>
    <xf numFmtId="0" fontId="61" fillId="10" borderId="50" xfId="3" applyFont="1" applyFill="1" applyBorder="1" applyAlignment="1">
      <alignment horizontal="center" vertical="center" wrapText="1"/>
    </xf>
    <xf numFmtId="0" fontId="61" fillId="10" borderId="63" xfId="3" applyFont="1" applyFill="1" applyBorder="1" applyAlignment="1">
      <alignment horizontal="center" vertical="center" wrapText="1"/>
    </xf>
    <xf numFmtId="0" fontId="63" fillId="10" borderId="63" xfId="3" applyFont="1" applyFill="1" applyBorder="1" applyAlignment="1">
      <alignment horizontal="center" vertical="center" wrapText="1"/>
    </xf>
    <xf numFmtId="0" fontId="61" fillId="0" borderId="63" xfId="3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61" fillId="0" borderId="11" xfId="3" applyFont="1" applyBorder="1" applyAlignment="1">
      <alignment horizontal="center" vertical="center"/>
    </xf>
    <xf numFmtId="0" fontId="7" fillId="0" borderId="7" xfId="3" applyFont="1" applyBorder="1" applyAlignment="1">
      <alignment horizontal="center" vertical="center"/>
    </xf>
    <xf numFmtId="0" fontId="7" fillId="0" borderId="8" xfId="3" applyFont="1" applyBorder="1" applyAlignment="1">
      <alignment horizontal="center" vertical="center"/>
    </xf>
    <xf numFmtId="0" fontId="7" fillId="0" borderId="10" xfId="3" applyFont="1" applyBorder="1" applyAlignment="1">
      <alignment horizontal="center" vertical="center"/>
    </xf>
    <xf numFmtId="14" fontId="12" fillId="7" borderId="9" xfId="3" applyNumberFormat="1" applyFont="1" applyFill="1" applyBorder="1" applyAlignment="1">
      <alignment horizontal="center"/>
    </xf>
    <xf numFmtId="0" fontId="7" fillId="0" borderId="9" xfId="3" applyFont="1" applyBorder="1" applyAlignment="1">
      <alignment horizontal="center" vertical="center"/>
    </xf>
    <xf numFmtId="0" fontId="6" fillId="0" borderId="0" xfId="3" applyFont="1" applyAlignment="1">
      <alignment horizontal="center"/>
    </xf>
    <xf numFmtId="14" fontId="40" fillId="0" borderId="9" xfId="3" applyNumberFormat="1" applyFont="1" applyBorder="1" applyAlignment="1">
      <alignment horizontal="center"/>
    </xf>
    <xf numFmtId="14" fontId="45" fillId="11" borderId="9" xfId="3" applyNumberFormat="1" applyFont="1" applyFill="1" applyBorder="1" applyAlignment="1">
      <alignment horizontal="center"/>
    </xf>
    <xf numFmtId="0" fontId="9" fillId="0" borderId="11" xfId="3" applyFont="1" applyBorder="1" applyAlignment="1">
      <alignment horizontal="center" vertical="center"/>
    </xf>
    <xf numFmtId="14" fontId="12" fillId="8" borderId="9" xfId="3" applyNumberFormat="1" applyFont="1" applyFill="1" applyBorder="1" applyAlignment="1">
      <alignment horizontal="center"/>
    </xf>
    <xf numFmtId="0" fontId="5" fillId="0" borderId="0" xfId="3" quotePrefix="1" applyAlignment="1">
      <alignment horizontal="left" wrapText="1"/>
    </xf>
    <xf numFmtId="14" fontId="45" fillId="9" borderId="9" xfId="3" applyNumberFormat="1" applyFont="1" applyFill="1" applyBorder="1" applyAlignment="1">
      <alignment horizontal="center"/>
    </xf>
    <xf numFmtId="0" fontId="41" fillId="0" borderId="9" xfId="3" applyFont="1" applyBorder="1" applyAlignment="1">
      <alignment horizontal="center" vertical="center"/>
    </xf>
    <xf numFmtId="0" fontId="40" fillId="0" borderId="0" xfId="3" applyFont="1" applyAlignment="1">
      <alignment horizontal="center"/>
    </xf>
    <xf numFmtId="14" fontId="43" fillId="2" borderId="9" xfId="3" applyNumberFormat="1" applyFont="1" applyFill="1" applyBorder="1" applyAlignment="1">
      <alignment horizont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top"/>
    </xf>
    <xf numFmtId="0" fontId="60" fillId="0" borderId="0" xfId="0" applyFont="1" applyAlignment="1">
      <alignment horizontal="left" vertical="top"/>
    </xf>
    <xf numFmtId="166" fontId="25" fillId="0" borderId="0" xfId="0" applyNumberFormat="1" applyFont="1" applyAlignment="1">
      <alignment horizontal="center"/>
    </xf>
    <xf numFmtId="14" fontId="6" fillId="0" borderId="13" xfId="3" applyNumberFormat="1" applyFont="1" applyBorder="1" applyAlignment="1">
      <alignment horizontal="center" vertical="center"/>
    </xf>
    <xf numFmtId="0" fontId="6" fillId="0" borderId="3" xfId="3" applyFont="1" applyBorder="1" applyAlignment="1">
      <alignment horizontal="center" vertical="center"/>
    </xf>
    <xf numFmtId="14" fontId="6" fillId="0" borderId="1" xfId="3" applyNumberFormat="1" applyFont="1" applyBorder="1" applyAlignment="1">
      <alignment horizontal="center" vertical="center"/>
    </xf>
    <xf numFmtId="0" fontId="6" fillId="0" borderId="2" xfId="3" applyFont="1" applyBorder="1" applyAlignment="1">
      <alignment horizontal="center" vertical="center"/>
    </xf>
    <xf numFmtId="0" fontId="6" fillId="0" borderId="28" xfId="3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49" fontId="6" fillId="0" borderId="1" xfId="3" applyNumberFormat="1" applyFont="1" applyBorder="1" applyAlignment="1">
      <alignment horizontal="center" vertical="center"/>
    </xf>
    <xf numFmtId="0" fontId="6" fillId="0" borderId="2" xfId="3" applyFont="1" applyBorder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14" fontId="6" fillId="0" borderId="58" xfId="3" applyNumberFormat="1" applyFont="1" applyBorder="1" applyAlignment="1">
      <alignment horizontal="center" vertical="center"/>
    </xf>
    <xf numFmtId="14" fontId="6" fillId="0" borderId="2" xfId="3" applyNumberFormat="1" applyFont="1" applyBorder="1" applyAlignment="1">
      <alignment horizontal="center" vertical="center"/>
    </xf>
    <xf numFmtId="0" fontId="6" fillId="0" borderId="3" xfId="3" applyFont="1" applyBorder="1" applyAlignment="1">
      <alignment horizontal="center" vertical="center" wrapText="1"/>
    </xf>
    <xf numFmtId="14" fontId="6" fillId="0" borderId="13" xfId="3" applyNumberFormat="1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14" fontId="6" fillId="0" borderId="1" xfId="3" applyNumberFormat="1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28" xfId="3" applyFont="1" applyBorder="1" applyAlignment="1">
      <alignment horizontal="center"/>
    </xf>
    <xf numFmtId="0" fontId="6" fillId="0" borderId="1" xfId="3" applyFont="1" applyBorder="1" applyAlignment="1">
      <alignment horizontal="center"/>
    </xf>
    <xf numFmtId="49" fontId="6" fillId="0" borderId="1" xfId="3" applyNumberFormat="1" applyFont="1" applyBorder="1" applyAlignment="1">
      <alignment horizontal="center"/>
    </xf>
    <xf numFmtId="0" fontId="6" fillId="0" borderId="2" xfId="3" applyFont="1" applyBorder="1" applyAlignment="1">
      <alignment horizontal="left"/>
    </xf>
    <xf numFmtId="0" fontId="6" fillId="0" borderId="1" xfId="3" applyFont="1" applyBorder="1" applyAlignment="1">
      <alignment horizontal="left"/>
    </xf>
    <xf numFmtId="14" fontId="6" fillId="0" borderId="58" xfId="3" applyNumberFormat="1" applyFont="1" applyBorder="1" applyAlignment="1">
      <alignment horizontal="center"/>
    </xf>
    <xf numFmtId="165" fontId="6" fillId="0" borderId="2" xfId="3" applyNumberFormat="1" applyFont="1" applyBorder="1" applyAlignment="1">
      <alignment horizontal="left"/>
    </xf>
    <xf numFmtId="14" fontId="6" fillId="0" borderId="52" xfId="3" applyNumberFormat="1" applyFont="1" applyBorder="1" applyAlignment="1">
      <alignment horizontal="center" vertical="center"/>
    </xf>
    <xf numFmtId="14" fontId="6" fillId="0" borderId="3" xfId="3" applyNumberFormat="1" applyFont="1" applyBorder="1" applyAlignment="1">
      <alignment horizontal="center" vertical="center"/>
    </xf>
    <xf numFmtId="14" fontId="6" fillId="0" borderId="52" xfId="3" applyNumberFormat="1" applyFont="1" applyBorder="1" applyAlignment="1">
      <alignment horizontal="center"/>
    </xf>
    <xf numFmtId="14" fontId="6" fillId="0" borderId="3" xfId="3" applyNumberFormat="1" applyFont="1" applyBorder="1" applyAlignment="1">
      <alignment horizontal="center"/>
    </xf>
    <xf numFmtId="14" fontId="6" fillId="14" borderId="13" xfId="3" applyNumberFormat="1" applyFont="1" applyFill="1" applyBorder="1" applyAlignment="1">
      <alignment horizontal="center" vertical="center"/>
    </xf>
    <xf numFmtId="49" fontId="6" fillId="0" borderId="3" xfId="3" applyNumberFormat="1" applyFont="1" applyBorder="1" applyAlignment="1">
      <alignment horizontal="center" vertical="center"/>
    </xf>
    <xf numFmtId="0" fontId="6" fillId="14" borderId="3" xfId="3" applyFont="1" applyFill="1" applyBorder="1" applyAlignment="1">
      <alignment horizontal="center" vertical="center"/>
    </xf>
    <xf numFmtId="1" fontId="6" fillId="14" borderId="13" xfId="3" applyNumberFormat="1" applyFont="1" applyFill="1" applyBorder="1" applyAlignment="1">
      <alignment horizontal="center" vertical="center"/>
    </xf>
    <xf numFmtId="1" fontId="6" fillId="14" borderId="20" xfId="3" applyNumberFormat="1" applyFont="1" applyFill="1" applyBorder="1" applyAlignment="1">
      <alignment horizontal="center" vertical="center"/>
    </xf>
    <xf numFmtId="0" fontId="6" fillId="14" borderId="28" xfId="3" applyFont="1" applyFill="1" applyBorder="1" applyAlignment="1">
      <alignment horizontal="center" vertical="center"/>
    </xf>
    <xf numFmtId="14" fontId="6" fillId="14" borderId="64" xfId="3" applyNumberFormat="1" applyFont="1" applyFill="1" applyBorder="1" applyAlignment="1">
      <alignment horizontal="center" vertical="center"/>
    </xf>
    <xf numFmtId="14" fontId="6" fillId="14" borderId="52" xfId="3" applyNumberFormat="1" applyFont="1" applyFill="1" applyBorder="1" applyAlignment="1">
      <alignment horizontal="center" vertical="center"/>
    </xf>
    <xf numFmtId="0" fontId="6" fillId="14" borderId="52" xfId="3" applyFont="1" applyFill="1" applyBorder="1" applyAlignment="1">
      <alignment horizontal="center" vertical="center"/>
    </xf>
    <xf numFmtId="14" fontId="6" fillId="14" borderId="1" xfId="3" applyNumberFormat="1" applyFont="1" applyFill="1" applyBorder="1" applyAlignment="1">
      <alignment horizontal="center" vertical="center"/>
    </xf>
    <xf numFmtId="49" fontId="6" fillId="0" borderId="1" xfId="3" applyNumberFormat="1" applyFont="1" applyBorder="1" applyAlignment="1">
      <alignment horizontal="left" vertical="center"/>
    </xf>
    <xf numFmtId="49" fontId="64" fillId="0" borderId="52" xfId="3" applyNumberFormat="1" applyFont="1" applyBorder="1" applyAlignment="1">
      <alignment horizontal="left" vertical="center"/>
    </xf>
    <xf numFmtId="49" fontId="64" fillId="0" borderId="52" xfId="3" applyNumberFormat="1" applyFont="1" applyBorder="1" applyAlignment="1">
      <alignment horizontal="left"/>
    </xf>
    <xf numFmtId="49" fontId="24" fillId="0" borderId="52" xfId="7" applyNumberFormat="1" applyFont="1" applyBorder="1" applyAlignment="1">
      <alignment horizontal="left" vertical="center"/>
    </xf>
    <xf numFmtId="49" fontId="64" fillId="14" borderId="1" xfId="3" applyNumberFormat="1" applyFont="1" applyFill="1" applyBorder="1" applyAlignment="1">
      <alignment horizontal="left" vertical="center"/>
    </xf>
  </cellXfs>
  <cellStyles count="8">
    <cellStyle name="Accent1" xfId="1" builtinId="29"/>
    <cellStyle name="Accent2" xfId="2" builtinId="33"/>
    <cellStyle name="Lien hypertexte" xfId="7" builtinId="8"/>
    <cellStyle name="Milliers" xfId="4" builtinId="3"/>
    <cellStyle name="Monétaire" xfId="6" builtinId="4"/>
    <cellStyle name="Normal" xfId="0" builtinId="0"/>
    <cellStyle name="Normal 2" xfId="3" xr:uid="{00000000-0005-0000-0000-000005000000}"/>
    <cellStyle name="Titre" xfId="5" builtinId="15"/>
  </cellStyles>
  <dxfs count="7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34" formatCode="_-* #,##0.00\ &quot;€&quot;_-;\-* #,##0.00\ &quot;€&quot;_-;_-* &quot;-&quot;??\ &quot;€&quot;_-;_-@_-"/>
    </dxf>
    <dxf>
      <font>
        <u val="none"/>
        <vertAlign val="baseline"/>
        <sz val="10"/>
        <color theme="1"/>
        <name val="Calibri"/>
        <scheme val="minor"/>
      </font>
      <numFmt numFmtId="34" formatCode="_-* #,##0.00\ &quot;€&quot;_-;\-* #,##0.00\ &quot;€&quot;_-;_-* &quot;-&quot;??\ &quot;€&quot;_-;_-@_-"/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34" formatCode="_-* #,##0.00\ &quot;€&quot;_-;\-* #,##0.00\ &quot;€&quot;_-;_-* &quot;-&quot;??\ &quot;€&quot;_-;_-@_-"/>
    </dxf>
    <dxf>
      <font>
        <u val="none"/>
        <vertAlign val="baseline"/>
        <name val="Calibri"/>
        <scheme val="minor"/>
      </font>
      <numFmt numFmtId="34" formatCode="_-* #,##0.00\ &quot;€&quot;_-;\-* #,##0.00\ &quot;€&quot;_-;_-* &quot;-&quot;??\ &quot;€&quot;_-;_-@_-"/>
      <alignment horizontal="general" vertical="bottom" textRotation="0" wrapText="1" indent="0" justifyLastLine="0" shrinkToFit="0" readingOrder="0"/>
    </dxf>
    <dxf>
      <numFmt numFmtId="34" formatCode="_-* #,##0.00\ &quot;€&quot;_-;\-* #,##0.00\ &quot;€&quot;_-;_-* &quot;-&quot;??\ &quot;€&quot;_-;_-@_-"/>
    </dxf>
    <dxf>
      <font>
        <u val="none"/>
        <vertAlign val="baseline"/>
        <name val="Calibri"/>
        <scheme val="minor"/>
      </font>
      <numFmt numFmtId="169" formatCode="_-* #,##0\ _€_-;\-* #,##0\ _€_-;_-* &quot;-&quot;??\ _€_-;_-@_-"/>
      <alignment horizontal="general" vertical="bottom" textRotation="0" wrapText="1" indent="0" justifyLastLine="0" shrinkToFit="0" readingOrder="0"/>
    </dxf>
    <dxf>
      <font>
        <u val="none"/>
        <vertAlign val="baseline"/>
        <name val="Calibri"/>
        <scheme val="minor"/>
      </font>
      <alignment horizontal="general" vertical="bottom" textRotation="0" wrapText="1" indent="0" justifyLastLine="0" shrinkToFit="0" readingOrder="0"/>
    </dxf>
    <dxf>
      <font>
        <u val="none"/>
        <vertAlign val="baseline"/>
        <name val="Calibri"/>
        <scheme val="minor"/>
      </font>
      <alignment horizontal="general" vertical="bottom" textRotation="0" wrapText="1" indent="0" justifyLastLine="0" shrinkToFit="0" readingOrder="0"/>
    </dxf>
    <dxf>
      <font>
        <u val="none"/>
        <vertAlign val="baseline"/>
        <name val="Calibri"/>
        <scheme val="minor"/>
      </font>
      <alignment horizontal="general" vertical="bottom" textRotation="0" wrapText="1" indent="0" justifyLastLine="0" shrinkToFit="0" readingOrder="0"/>
    </dxf>
    <dxf>
      <numFmt numFmtId="19" formatCode="dd/mm/yyyy"/>
    </dxf>
    <dxf>
      <font>
        <u val="none"/>
        <vertAlign val="baseline"/>
        <name val="Calibri"/>
        <scheme val="minor"/>
      </font>
      <numFmt numFmtId="168" formatCode="d/m/yyyy"/>
      <alignment horizontal="general" vertical="bottom" textRotation="0" wrapText="1" indent="0" justifyLastLine="0" shrinkToFit="0" readingOrder="0"/>
    </dxf>
    <dxf>
      <font>
        <u val="none"/>
        <vertAlign val="baseline"/>
        <name val="Calibri"/>
        <scheme val="minor"/>
      </font>
    </dxf>
    <dxf>
      <font>
        <u val="none"/>
        <vertAlign val="baseline"/>
        <name val="Calibri"/>
        <scheme val="minor"/>
      </font>
      <alignment horizontal="general" vertical="bottom" textRotation="0" wrapText="1" indent="0" justifyLastLine="0" shrinkToFit="0" readingOrder="0"/>
    </dxf>
    <dxf>
      <font>
        <u val="none"/>
        <vertAlign val="baseline"/>
        <sz val="10"/>
        <color theme="1"/>
        <name val="Calibri"/>
        <scheme val="minor"/>
      </font>
      <alignment horizontal="general" vertical="bottom" textRotation="0" wrapText="1" indent="0" justifyLastLine="0" shrinkToFit="0" readingOrder="0"/>
    </dxf>
    <dxf>
      <font>
        <strike val="0"/>
        <condense val="0"/>
        <extend val="0"/>
        <color indexed="9"/>
      </font>
      <fill>
        <patternFill>
          <bgColor indexed="9"/>
        </patternFill>
      </fill>
    </dxf>
    <dxf>
      <font>
        <condense val="0"/>
        <extend val="0"/>
        <color indexed="9"/>
      </font>
      <fill>
        <patternFill patternType="none"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  <border diagonalUp="0" diagonalDown="0">
        <left/>
        <right style="thin">
          <color theme="4"/>
        </right>
        <top style="thin">
          <color theme="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  <border diagonalUp="0" diagonalDown="0">
        <left/>
        <right/>
        <top style="thin">
          <color theme="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  <numFmt numFmtId="0" formatCode="General"/>
      <border diagonalUp="0" diagonalDown="0">
        <left/>
        <right/>
        <top style="thin">
          <color theme="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  <border diagonalUp="0" diagonalDown="0">
        <left/>
        <right/>
        <top style="thin">
          <color theme="4"/>
        </top>
        <bottom/>
        <vertical/>
        <horizontal/>
      </border>
    </dxf>
    <dxf>
      <border outline="0">
        <left style="thin">
          <color theme="4"/>
        </left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fill>
        <patternFill patternType="solid">
          <fgColor theme="4"/>
          <bgColor theme="4"/>
        </patternFill>
      </fill>
    </dxf>
    <dxf>
      <fill>
        <patternFill>
          <bgColor theme="0" tint="-0.34998626667073579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fill>
        <patternFill patternType="solid">
          <fgColor theme="4"/>
          <bgColor theme="4"/>
        </patternFill>
      </fill>
    </dxf>
    <dxf>
      <fill>
        <patternFill patternType="lightGray"/>
      </fill>
    </dxf>
    <dxf>
      <fill>
        <patternFill>
          <bgColor theme="6" tint="0.79998168889431442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fill>
        <patternFill patternType="solid">
          <fgColor theme="4"/>
          <bgColor theme="4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 patternType="lightGray"/>
      </fill>
    </dxf>
    <dxf>
      <fill>
        <patternFill>
          <bgColor theme="0" tint="-0.34998626667073579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relative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</dxf>
    <dxf>
      <border outline="0">
        <top style="thin">
          <color theme="4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scheme val="none"/>
      </font>
      <fill>
        <patternFill patternType="solid">
          <fgColor theme="4"/>
          <bgColor theme="4"/>
        </patternFill>
      </fill>
    </dxf>
    <dxf>
      <fill>
        <patternFill>
          <bgColor theme="0" tint="-0.34998626667073579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</dxf>
    <dxf>
      <border outline="0">
        <right style="medium">
          <color indexed="64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8"/>
        <name val="Calibri"/>
        <scheme val="none"/>
      </font>
    </dxf>
    <dxf>
      <fill>
        <patternFill patternType="lightGray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BFBFBF"/>
      <color rgb="FFFFFFFF"/>
      <color rgb="FFD3DA9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Renouvellements sans carte'!A1"/><Relationship Id="rId7" Type="http://schemas.openxmlformats.org/officeDocument/2006/relationships/image" Target="../media/image1.jpeg"/><Relationship Id="rId2" Type="http://schemas.openxmlformats.org/officeDocument/2006/relationships/hyperlink" Target="#Duplicatas!A1"/><Relationship Id="rId1" Type="http://schemas.openxmlformats.org/officeDocument/2006/relationships/hyperlink" Target="#Mutations!A1"/><Relationship Id="rId6" Type="http://schemas.openxmlformats.org/officeDocument/2006/relationships/hyperlink" Target="#'Renouvellements avec carte'!Zone_d_impression"/><Relationship Id="rId5" Type="http://schemas.openxmlformats.org/officeDocument/2006/relationships/hyperlink" Target="#'Relev&#233; de facturation'!A1"/><Relationship Id="rId4" Type="http://schemas.openxmlformats.org/officeDocument/2006/relationships/hyperlink" Target="#Nouvelles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Duplicatas!Zone_d_impression"/><Relationship Id="rId7" Type="http://schemas.openxmlformats.org/officeDocument/2006/relationships/image" Target="../media/image1.jpeg"/><Relationship Id="rId2" Type="http://schemas.openxmlformats.org/officeDocument/2006/relationships/hyperlink" Target="#Mutations!A1"/><Relationship Id="rId1" Type="http://schemas.openxmlformats.org/officeDocument/2006/relationships/hyperlink" Target="#Nouvelles!A1"/><Relationship Id="rId6" Type="http://schemas.openxmlformats.org/officeDocument/2006/relationships/hyperlink" Target="#'Renouvellements avec carte'!Zone_d_impression"/><Relationship Id="rId5" Type="http://schemas.openxmlformats.org/officeDocument/2006/relationships/hyperlink" Target="#'DONNEES CLUB'!A1"/><Relationship Id="rId4" Type="http://schemas.openxmlformats.org/officeDocument/2006/relationships/hyperlink" Target="#'Relev&#233; de facturation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Duplicatas!Zone_d_impression"/><Relationship Id="rId7" Type="http://schemas.openxmlformats.org/officeDocument/2006/relationships/image" Target="../media/image2.jpeg"/><Relationship Id="rId2" Type="http://schemas.openxmlformats.org/officeDocument/2006/relationships/hyperlink" Target="#Mutations!A1"/><Relationship Id="rId1" Type="http://schemas.openxmlformats.org/officeDocument/2006/relationships/hyperlink" Target="#Nouvelles!A1"/><Relationship Id="rId6" Type="http://schemas.openxmlformats.org/officeDocument/2006/relationships/hyperlink" Target="#'Renouvellements sans carte'!Zone_d_impression"/><Relationship Id="rId5" Type="http://schemas.openxmlformats.org/officeDocument/2006/relationships/hyperlink" Target="#'DONNEES CLUB'!A1"/><Relationship Id="rId4" Type="http://schemas.openxmlformats.org/officeDocument/2006/relationships/hyperlink" Target="#'Relev&#233; de facturation'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'Relev&#233; de facturation'!A1"/><Relationship Id="rId7" Type="http://schemas.openxmlformats.org/officeDocument/2006/relationships/image" Target="../media/image1.jpeg"/><Relationship Id="rId2" Type="http://schemas.openxmlformats.org/officeDocument/2006/relationships/hyperlink" Target="#Duplicatas!A1"/><Relationship Id="rId1" Type="http://schemas.openxmlformats.org/officeDocument/2006/relationships/hyperlink" Target="#Mutations!A1"/><Relationship Id="rId6" Type="http://schemas.openxmlformats.org/officeDocument/2006/relationships/hyperlink" Target="#'Renouvellements avec carte'!Zone_d_impression"/><Relationship Id="rId5" Type="http://schemas.openxmlformats.org/officeDocument/2006/relationships/hyperlink" Target="#'DONNEES CLUB'!A1"/><Relationship Id="rId4" Type="http://schemas.openxmlformats.org/officeDocument/2006/relationships/hyperlink" Target="#'Renouvellements sans carte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'DONNEES CLUB'!A1"/><Relationship Id="rId7" Type="http://schemas.openxmlformats.org/officeDocument/2006/relationships/image" Target="../media/image3.jpeg"/><Relationship Id="rId2" Type="http://schemas.openxmlformats.org/officeDocument/2006/relationships/hyperlink" Target="#'Relev&#233; de facturation'!A1"/><Relationship Id="rId1" Type="http://schemas.openxmlformats.org/officeDocument/2006/relationships/hyperlink" Target="#Duplicatas!A1"/><Relationship Id="rId6" Type="http://schemas.openxmlformats.org/officeDocument/2006/relationships/hyperlink" Target="#'Renouvellements avec carte'!Zone_d_impression"/><Relationship Id="rId5" Type="http://schemas.openxmlformats.org/officeDocument/2006/relationships/hyperlink" Target="#'Renouvellements sans carte'!A1"/><Relationship Id="rId4" Type="http://schemas.openxmlformats.org/officeDocument/2006/relationships/hyperlink" Target="#Nouvelles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'DONNEES CLUB'!A1"/><Relationship Id="rId7" Type="http://schemas.openxmlformats.org/officeDocument/2006/relationships/image" Target="../media/image1.jpeg"/><Relationship Id="rId2" Type="http://schemas.openxmlformats.org/officeDocument/2006/relationships/hyperlink" Target="#'Relev&#233; de facturation'!A1"/><Relationship Id="rId1" Type="http://schemas.openxmlformats.org/officeDocument/2006/relationships/hyperlink" Target="#mutation!A1"/><Relationship Id="rId6" Type="http://schemas.openxmlformats.org/officeDocument/2006/relationships/hyperlink" Target="#'Renouvellements avec carte'!Zone_d_impression"/><Relationship Id="rId5" Type="http://schemas.openxmlformats.org/officeDocument/2006/relationships/hyperlink" Target="#'Renouvellements sans carte'!A1"/><Relationship Id="rId4" Type="http://schemas.openxmlformats.org/officeDocument/2006/relationships/hyperlink" Target="#nouvelle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'DONNEES CLUB'!A1"/><Relationship Id="rId7" Type="http://schemas.openxmlformats.org/officeDocument/2006/relationships/image" Target="../media/image1.jpeg"/><Relationship Id="rId2" Type="http://schemas.openxmlformats.org/officeDocument/2006/relationships/hyperlink" Target="#Mutations!A1"/><Relationship Id="rId1" Type="http://schemas.openxmlformats.org/officeDocument/2006/relationships/hyperlink" Target="#Duplicatas!A1"/><Relationship Id="rId6" Type="http://schemas.openxmlformats.org/officeDocument/2006/relationships/hyperlink" Target="#'Renouvellements avec carte'!Zone_d_impression"/><Relationship Id="rId5" Type="http://schemas.openxmlformats.org/officeDocument/2006/relationships/hyperlink" Target="#'Renouvellements sans carte'!A1"/><Relationship Id="rId4" Type="http://schemas.openxmlformats.org/officeDocument/2006/relationships/hyperlink" Target="#Nouvelle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148002</xdr:colOff>
      <xdr:row>10</xdr:row>
      <xdr:rowOff>93785</xdr:rowOff>
    </xdr:from>
    <xdr:to>
      <xdr:col>6</xdr:col>
      <xdr:colOff>647700</xdr:colOff>
      <xdr:row>12</xdr:row>
      <xdr:rowOff>76200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7968027" y="2598860"/>
          <a:ext cx="2652348" cy="344365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MUTATIONS</a:t>
          </a:r>
        </a:p>
      </xdr:txBody>
    </xdr:sp>
    <xdr:clientData/>
  </xdr:twoCellAnchor>
  <xdr:twoCellAnchor>
    <xdr:from>
      <xdr:col>5</xdr:col>
      <xdr:colOff>121920</xdr:colOff>
      <xdr:row>13</xdr:row>
      <xdr:rowOff>126756</xdr:rowOff>
    </xdr:from>
    <xdr:to>
      <xdr:col>6</xdr:col>
      <xdr:colOff>685800</xdr:colOff>
      <xdr:row>15</xdr:row>
      <xdr:rowOff>104775</xdr:rowOff>
    </xdr:to>
    <xdr:sp macro="" textlink="">
      <xdr:nvSpPr>
        <xdr:cNvPr id="3" name="Rectangl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8183880" y="3144276"/>
          <a:ext cx="2781300" cy="343779"/>
        </a:xfrm>
        <a:prstGeom prst="rect">
          <a:avLst/>
        </a:prstGeom>
        <a:solidFill>
          <a:srgbClr val="FFFF00"/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DUPLICATAS</a:t>
          </a:r>
        </a:p>
      </xdr:txBody>
    </xdr:sp>
    <xdr:clientData/>
  </xdr:twoCellAnchor>
  <xdr:twoCellAnchor>
    <xdr:from>
      <xdr:col>5</xdr:col>
      <xdr:colOff>142875</xdr:colOff>
      <xdr:row>4</xdr:row>
      <xdr:rowOff>38101</xdr:rowOff>
    </xdr:from>
    <xdr:to>
      <xdr:col>6</xdr:col>
      <xdr:colOff>657225</xdr:colOff>
      <xdr:row>4</xdr:row>
      <xdr:rowOff>361951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7962900" y="990601"/>
          <a:ext cx="2667000" cy="323850"/>
        </a:xfrm>
        <a:prstGeom prst="rect">
          <a:avLst/>
        </a:prstGeom>
        <a:solidFill>
          <a:srgbClr val="00B0F0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RENOUVELLEMENTS SANS CARTE</a:t>
          </a:r>
        </a:p>
      </xdr:txBody>
    </xdr:sp>
    <xdr:clientData/>
  </xdr:twoCellAnchor>
  <xdr:twoCellAnchor>
    <xdr:from>
      <xdr:col>5</xdr:col>
      <xdr:colOff>152400</xdr:colOff>
      <xdr:row>7</xdr:row>
      <xdr:rowOff>65210</xdr:rowOff>
    </xdr:from>
    <xdr:to>
      <xdr:col>6</xdr:col>
      <xdr:colOff>628650</xdr:colOff>
      <xdr:row>9</xdr:row>
      <xdr:rowOff>40298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7972425" y="2027360"/>
          <a:ext cx="2628900" cy="337038"/>
        </a:xfrm>
        <a:prstGeom prst="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NOUVELLES</a:t>
          </a:r>
        </a:p>
      </xdr:txBody>
    </xdr:sp>
    <xdr:clientData/>
  </xdr:twoCellAnchor>
  <xdr:twoCellAnchor>
    <xdr:from>
      <xdr:col>5</xdr:col>
      <xdr:colOff>114301</xdr:colOff>
      <xdr:row>16</xdr:row>
      <xdr:rowOff>98181</xdr:rowOff>
    </xdr:from>
    <xdr:to>
      <xdr:col>6</xdr:col>
      <xdr:colOff>628651</xdr:colOff>
      <xdr:row>18</xdr:row>
      <xdr:rowOff>95250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7934326" y="3698631"/>
          <a:ext cx="2667000" cy="359019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FACTURE</a:t>
          </a:r>
          <a:r>
            <a:rPr lang="fr-FR" sz="1100" b="1" baseline="0">
              <a:solidFill>
                <a:sysClr val="windowText" lastClr="000000"/>
              </a:solidFill>
            </a:rPr>
            <a:t> </a:t>
          </a:r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9523</xdr:colOff>
      <xdr:row>2</xdr:row>
      <xdr:rowOff>171450</xdr:rowOff>
    </xdr:from>
    <xdr:to>
      <xdr:col>4</xdr:col>
      <xdr:colOff>685800</xdr:colOff>
      <xdr:row>6</xdr:row>
      <xdr:rowOff>180975</xdr:rowOff>
    </xdr:to>
    <xdr:sp macro="" textlink="">
      <xdr:nvSpPr>
        <xdr:cNvPr id="8" name="Flèche gauch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5238748" y="552450"/>
          <a:ext cx="2505077" cy="1000125"/>
        </a:xfrm>
        <a:prstGeom prst="leftArrow">
          <a:avLst/>
        </a:prstGeom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rgbClr val="0070C0"/>
              </a:solidFill>
            </a:rPr>
            <a:t>1</a:t>
          </a:r>
          <a:r>
            <a:rPr lang="fr-FR" sz="1100" b="1">
              <a:solidFill>
                <a:sysClr val="windowText" lastClr="000000"/>
              </a:solidFill>
            </a:rPr>
            <a:t>- cliquer sur la case</a:t>
          </a:r>
        </a:p>
        <a:p>
          <a:pPr algn="ctr"/>
          <a:r>
            <a:rPr lang="fr-FR" sz="1100" b="1">
              <a:solidFill>
                <a:sysClr val="windowText" lastClr="000000"/>
              </a:solidFill>
            </a:rPr>
            <a:t>et selectionner votre</a:t>
          </a:r>
          <a:r>
            <a:rPr lang="fr-FR" sz="1100" b="1" baseline="0">
              <a:solidFill>
                <a:sysClr val="windowText" lastClr="000000"/>
              </a:solidFill>
            </a:rPr>
            <a:t> club</a:t>
          </a:r>
          <a:endParaRPr lang="fr-FR" sz="1100" b="1">
            <a:solidFill>
              <a:sysClr val="windowText" lastClr="000000"/>
            </a:solidFill>
          </a:endParaRPr>
        </a:p>
        <a:p>
          <a:pPr algn="ctr"/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371475</xdr:colOff>
      <xdr:row>0</xdr:row>
      <xdr:rowOff>85725</xdr:rowOff>
    </xdr:from>
    <xdr:to>
      <xdr:col>6</xdr:col>
      <xdr:colOff>295275</xdr:colOff>
      <xdr:row>3</xdr:row>
      <xdr:rowOff>38100</xdr:rowOff>
    </xdr:to>
    <xdr:sp macro="" textlink="">
      <xdr:nvSpPr>
        <xdr:cNvPr id="10" name="Flèche vers le bas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7886700" y="85725"/>
          <a:ext cx="2076450" cy="523875"/>
        </a:xfrm>
        <a:prstGeom prst="downArrow">
          <a:avLst/>
        </a:prstGeom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rgbClr val="0070C0"/>
              </a:solidFill>
            </a:rPr>
            <a:t>3 </a:t>
          </a:r>
          <a:r>
            <a:rPr lang="fr-FR" sz="1100" b="1">
              <a:solidFill>
                <a:sysClr val="windowText" lastClr="000000"/>
              </a:solidFill>
            </a:rPr>
            <a:t>- choisir</a:t>
          </a:r>
          <a:r>
            <a:rPr lang="fr-FR" sz="1100" b="1" baseline="0">
              <a:solidFill>
                <a:sysClr val="windowText" lastClr="000000"/>
              </a:solidFill>
            </a:rPr>
            <a:t> votre onglet</a:t>
          </a:r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0</xdr:colOff>
      <xdr:row>14</xdr:row>
      <xdr:rowOff>114300</xdr:rowOff>
    </xdr:from>
    <xdr:to>
      <xdr:col>4</xdr:col>
      <xdr:colOff>733425</xdr:colOff>
      <xdr:row>21</xdr:row>
      <xdr:rowOff>47625</xdr:rowOff>
    </xdr:to>
    <xdr:sp macro="" textlink="">
      <xdr:nvSpPr>
        <xdr:cNvPr id="11" name="Flèche gauch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5229225" y="3209925"/>
          <a:ext cx="2562225" cy="1266825"/>
        </a:xfrm>
        <a:prstGeom prst="leftArrow">
          <a:avLst/>
        </a:prstGeom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rgbClr val="0070C0"/>
              </a:solidFill>
            </a:rPr>
            <a:t>2</a:t>
          </a:r>
          <a:r>
            <a:rPr lang="fr-FR" sz="1100" b="1">
              <a:solidFill>
                <a:sysClr val="windowText" lastClr="000000"/>
              </a:solidFill>
            </a:rPr>
            <a:t>- saisir l'adresse d'expédition des licences si différente de ci-dessus</a:t>
          </a:r>
        </a:p>
        <a:p>
          <a:pPr algn="ctr"/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5</xdr:col>
      <xdr:colOff>182880</xdr:colOff>
      <xdr:row>16</xdr:row>
      <xdr:rowOff>106680</xdr:rowOff>
    </xdr:from>
    <xdr:ext cx="2575560" cy="264560"/>
    <xdr:sp macro="" textlink="">
      <xdr:nvSpPr>
        <xdr:cNvPr id="9" name="ZoneText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8244840" y="3672840"/>
          <a:ext cx="257556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fr-FR" sz="1100"/>
        </a:p>
      </xdr:txBody>
    </xdr:sp>
    <xdr:clientData/>
  </xdr:oneCellAnchor>
  <xdr:twoCellAnchor>
    <xdr:from>
      <xdr:col>5</xdr:col>
      <xdr:colOff>184785</xdr:colOff>
      <xdr:row>5</xdr:row>
      <xdr:rowOff>104775</xdr:rowOff>
    </xdr:from>
    <xdr:to>
      <xdr:col>6</xdr:col>
      <xdr:colOff>695325</xdr:colOff>
      <xdr:row>6</xdr:row>
      <xdr:rowOff>253365</xdr:rowOff>
    </xdr:to>
    <xdr:sp macro="" textlink="">
      <xdr:nvSpPr>
        <xdr:cNvPr id="14" name="Rectangle 13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8004810" y="1466850"/>
          <a:ext cx="2663190" cy="339090"/>
        </a:xfrm>
        <a:prstGeom prst="rect">
          <a:avLst/>
        </a:prstGeom>
        <a:solidFill>
          <a:srgbClr val="0070C0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RENOUVELLEMENT AVEC CARTES</a:t>
          </a:r>
        </a:p>
      </xdr:txBody>
    </xdr:sp>
    <xdr:clientData/>
  </xdr:twoCellAnchor>
  <xdr:twoCellAnchor>
    <xdr:from>
      <xdr:col>5</xdr:col>
      <xdr:colOff>184785</xdr:colOff>
      <xdr:row>5</xdr:row>
      <xdr:rowOff>123824</xdr:rowOff>
    </xdr:from>
    <xdr:to>
      <xdr:col>6</xdr:col>
      <xdr:colOff>695325</xdr:colOff>
      <xdr:row>6</xdr:row>
      <xdr:rowOff>243839</xdr:rowOff>
    </xdr:to>
    <xdr:sp macro="" textlink="">
      <xdr:nvSpPr>
        <xdr:cNvPr id="16" name="Rectangle 15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004810" y="1485899"/>
          <a:ext cx="2663190" cy="310515"/>
        </a:xfrm>
        <a:prstGeom prst="rect">
          <a:avLst/>
        </a:prstGeom>
        <a:solidFill>
          <a:srgbClr val="FF0000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RENOUVELLEMENTS</a:t>
          </a:r>
          <a:r>
            <a:rPr lang="fr-FR" sz="1100" b="1">
              <a:solidFill>
                <a:sysClr val="windowText" lastClr="000000"/>
              </a:solidFill>
            </a:rPr>
            <a:t> </a:t>
          </a:r>
          <a:r>
            <a:rPr lang="fr-FR" sz="1100" b="1">
              <a:solidFill>
                <a:schemeClr val="bg1"/>
              </a:solidFill>
            </a:rPr>
            <a:t>AVEC CARTE</a:t>
          </a:r>
        </a:p>
      </xdr:txBody>
    </xdr:sp>
    <xdr:clientData/>
  </xdr:twoCellAnchor>
  <xdr:twoCellAnchor>
    <xdr:from>
      <xdr:col>5</xdr:col>
      <xdr:colOff>114300</xdr:colOff>
      <xdr:row>16</xdr:row>
      <xdr:rowOff>106680</xdr:rowOff>
    </xdr:from>
    <xdr:to>
      <xdr:col>6</xdr:col>
      <xdr:colOff>640080</xdr:colOff>
      <xdr:row>18</xdr:row>
      <xdr:rowOff>103749</xdr:rowOff>
    </xdr:to>
    <xdr:sp macro="" textlink="">
      <xdr:nvSpPr>
        <xdr:cNvPr id="15" name="Rectangle 1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8176260" y="3672840"/>
          <a:ext cx="2743200" cy="362829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FACTURE</a:t>
          </a:r>
          <a:r>
            <a:rPr lang="fr-FR" sz="1100" b="1" baseline="0">
              <a:solidFill>
                <a:sysClr val="windowText" lastClr="000000"/>
              </a:solidFill>
            </a:rPr>
            <a:t> </a:t>
          </a:r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3</xdr:col>
      <xdr:colOff>9525</xdr:colOff>
      <xdr:row>5</xdr:row>
      <xdr:rowOff>161926</xdr:rowOff>
    </xdr:from>
    <xdr:to>
      <xdr:col>4</xdr:col>
      <xdr:colOff>476250</xdr:colOff>
      <xdr:row>14</xdr:row>
      <xdr:rowOff>133351</xdr:rowOff>
    </xdr:to>
    <xdr:pic>
      <xdr:nvPicPr>
        <xdr:cNvPr id="4" name="Image 3" descr="Ecusson Finistère">
          <a:extLst>
            <a:ext uri="{FF2B5EF4-FFF2-40B4-BE49-F238E27FC236}">
              <a16:creationId xmlns:a16="http://schemas.microsoft.com/office/drawing/2014/main" id="{4502A0F5-DB0D-D8EE-DD62-09FD21D92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 bwMode="auto">
        <a:xfrm>
          <a:off x="6000750" y="1533526"/>
          <a:ext cx="1533525" cy="188595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9</xdr:row>
      <xdr:rowOff>28575</xdr:rowOff>
    </xdr:from>
    <xdr:to>
      <xdr:col>24</xdr:col>
      <xdr:colOff>0</xdr:colOff>
      <xdr:row>10</xdr:row>
      <xdr:rowOff>28575</xdr:rowOff>
    </xdr:to>
    <xdr:sp macro="" textlink="" fLocksText="0">
      <xdr:nvSpPr>
        <xdr:cNvPr id="5" name="ZoneText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>
          <a:spLocks noChangeArrowheads="1"/>
        </xdr:cNvSpPr>
      </xdr:nvSpPr>
      <xdr:spPr bwMode="auto">
        <a:xfrm>
          <a:off x="11801475" y="1247775"/>
          <a:ext cx="7715250" cy="238125"/>
        </a:xfrm>
        <a:prstGeom prst="rect">
          <a:avLst/>
        </a:prstGeom>
        <a:solidFill>
          <a:srgbClr val="FFFFFF"/>
        </a:solidFill>
        <a:ln w="9525" cap="flat">
          <a:noFill/>
          <a:round/>
          <a:headEnd/>
          <a:tailEnd/>
        </a:ln>
        <a:effectLst/>
      </xdr:spPr>
      <xdr:txBody>
        <a:bodyPr vertOverflow="clip" wrap="square" lIns="20160" tIns="20160" rIns="20160" bIns="20160" anchor="t" upright="1"/>
        <a:lstStyle/>
        <a:p>
          <a:pPr algn="l" rtl="0">
            <a:defRPr sz="1000"/>
          </a:pPr>
          <a:r>
            <a:rPr lang="fr-FR" sz="1100" b="0" i="0" strike="noStrike">
              <a:solidFill>
                <a:srgbClr val="000000"/>
              </a:solidFill>
              <a:latin typeface="Calibri"/>
              <a:cs typeface="Calibri"/>
            </a:rPr>
            <a:t>Tampon et signature</a:t>
          </a:r>
        </a:p>
      </xdr:txBody>
    </xdr:sp>
    <xdr:clientData/>
  </xdr:twoCellAnchor>
  <xdr:twoCellAnchor>
    <xdr:from>
      <xdr:col>6</xdr:col>
      <xdr:colOff>489857</xdr:colOff>
      <xdr:row>0</xdr:row>
      <xdr:rowOff>164541</xdr:rowOff>
    </xdr:from>
    <xdr:to>
      <xdr:col>8</xdr:col>
      <xdr:colOff>127593</xdr:colOff>
      <xdr:row>2</xdr:row>
      <xdr:rowOff>120579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3850821" y="164541"/>
          <a:ext cx="1433879" cy="323431"/>
        </a:xfrm>
        <a:prstGeom prst="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NOUVELLES</a:t>
          </a:r>
        </a:p>
      </xdr:txBody>
    </xdr:sp>
    <xdr:clientData/>
  </xdr:twoCellAnchor>
  <xdr:twoCellAnchor>
    <xdr:from>
      <xdr:col>8</xdr:col>
      <xdr:colOff>286796</xdr:colOff>
      <xdr:row>0</xdr:row>
      <xdr:rowOff>172707</xdr:rowOff>
    </xdr:from>
    <xdr:to>
      <xdr:col>11</xdr:col>
      <xdr:colOff>485670</xdr:colOff>
      <xdr:row>2</xdr:row>
      <xdr:rowOff>114092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5443903" y="172707"/>
          <a:ext cx="1600410" cy="308778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MUTATIONS</a:t>
          </a:r>
        </a:p>
      </xdr:txBody>
    </xdr:sp>
    <xdr:clientData/>
  </xdr:twoCellAnchor>
  <xdr:twoCellAnchor>
    <xdr:from>
      <xdr:col>11</xdr:col>
      <xdr:colOff>697105</xdr:colOff>
      <xdr:row>0</xdr:row>
      <xdr:rowOff>158053</xdr:rowOff>
    </xdr:from>
    <xdr:to>
      <xdr:col>13</xdr:col>
      <xdr:colOff>1186963</xdr:colOff>
      <xdr:row>2</xdr:row>
      <xdr:rowOff>99438</xdr:rowOff>
    </xdr:to>
    <xdr:sp macro="" textlink="">
      <xdr:nvSpPr>
        <xdr:cNvPr id="6" name="Rectangle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7255748" y="158053"/>
          <a:ext cx="1469572" cy="308778"/>
        </a:xfrm>
        <a:prstGeom prst="rect">
          <a:avLst/>
        </a:prstGeom>
        <a:solidFill>
          <a:srgbClr val="FFFF00"/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DUPLICATAS</a:t>
          </a:r>
        </a:p>
      </xdr:txBody>
    </xdr:sp>
    <xdr:clientData/>
  </xdr:twoCellAnchor>
  <xdr:twoCellAnchor>
    <xdr:from>
      <xdr:col>13</xdr:col>
      <xdr:colOff>1418283</xdr:colOff>
      <xdr:row>0</xdr:row>
      <xdr:rowOff>144445</xdr:rowOff>
    </xdr:from>
    <xdr:to>
      <xdr:col>15</xdr:col>
      <xdr:colOff>622787</xdr:colOff>
      <xdr:row>2</xdr:row>
      <xdr:rowOff>85830</xdr:rowOff>
    </xdr:to>
    <xdr:sp macro="" textlink="">
      <xdr:nvSpPr>
        <xdr:cNvPr id="7" name="Rectangle 6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8956640" y="144445"/>
          <a:ext cx="1463290" cy="308778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FACTURE</a:t>
          </a:r>
          <a:r>
            <a:rPr lang="fr-FR" sz="1100" b="1" baseline="0">
              <a:solidFill>
                <a:sysClr val="windowText" lastClr="000000"/>
              </a:solidFill>
            </a:rPr>
            <a:t> </a:t>
          </a:r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41700</xdr:colOff>
      <xdr:row>1</xdr:row>
      <xdr:rowOff>7762</xdr:rowOff>
    </xdr:from>
    <xdr:to>
      <xdr:col>4</xdr:col>
      <xdr:colOff>1401535</xdr:colOff>
      <xdr:row>2</xdr:row>
      <xdr:rowOff>142233</xdr:rowOff>
    </xdr:to>
    <xdr:sp macro="" textlink="">
      <xdr:nvSpPr>
        <xdr:cNvPr id="8" name="Rectangle 7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41700" y="198262"/>
          <a:ext cx="1359835" cy="311364"/>
        </a:xfrm>
        <a:prstGeom prst="rect">
          <a:avLst/>
        </a:prstGeom>
        <a:solidFill>
          <a:schemeClr val="bg2">
            <a:lumMod val="50000"/>
          </a:schemeClr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DONNEE</a:t>
          </a:r>
          <a:r>
            <a:rPr lang="fr-FR" sz="1100" b="1" baseline="0">
              <a:solidFill>
                <a:sysClr val="windowText" lastClr="000000"/>
              </a:solidFill>
            </a:rPr>
            <a:t> CLUB</a:t>
          </a:r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1570264</xdr:colOff>
      <xdr:row>1</xdr:row>
      <xdr:rowOff>1</xdr:rowOff>
    </xdr:from>
    <xdr:to>
      <xdr:col>6</xdr:col>
      <xdr:colOff>283029</xdr:colOff>
      <xdr:row>2</xdr:row>
      <xdr:rowOff>152611</xdr:rowOff>
    </xdr:to>
    <xdr:sp macro="" textlink="">
      <xdr:nvSpPr>
        <xdr:cNvPr id="11" name="Rectangle 10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1570264" y="185058"/>
          <a:ext cx="2174422" cy="337667"/>
        </a:xfrm>
        <a:prstGeom prst="rect">
          <a:avLst/>
        </a:prstGeom>
        <a:solidFill>
          <a:srgbClr val="FF0000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RENOUVELLEMENTS AVEC CARTE</a:t>
          </a:r>
        </a:p>
      </xdr:txBody>
    </xdr:sp>
    <xdr:clientData/>
  </xdr:twoCellAnchor>
  <xdr:twoCellAnchor editAs="oneCell">
    <xdr:from>
      <xdr:col>8</xdr:col>
      <xdr:colOff>285750</xdr:colOff>
      <xdr:row>5</xdr:row>
      <xdr:rowOff>68037</xdr:rowOff>
    </xdr:from>
    <xdr:to>
      <xdr:col>11</xdr:col>
      <xdr:colOff>953861</xdr:colOff>
      <xdr:row>13</xdr:row>
      <xdr:rowOff>13607</xdr:rowOff>
    </xdr:to>
    <xdr:pic>
      <xdr:nvPicPr>
        <xdr:cNvPr id="2" name="Image 1" descr="Ecusson Finistère">
          <a:extLst>
            <a:ext uri="{FF2B5EF4-FFF2-40B4-BE49-F238E27FC236}">
              <a16:creationId xmlns:a16="http://schemas.microsoft.com/office/drawing/2014/main" id="{BAE780E8-7B2F-9A53-84BE-31426776E4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 bwMode="auto">
        <a:xfrm>
          <a:off x="5442857" y="1115787"/>
          <a:ext cx="1660072" cy="1959427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9</xdr:row>
      <xdr:rowOff>28575</xdr:rowOff>
    </xdr:from>
    <xdr:to>
      <xdr:col>24</xdr:col>
      <xdr:colOff>0</xdr:colOff>
      <xdr:row>10</xdr:row>
      <xdr:rowOff>28575</xdr:rowOff>
    </xdr:to>
    <xdr:sp macro="" textlink="" fLocksText="0">
      <xdr:nvSpPr>
        <xdr:cNvPr id="2" name="ZoneText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>
          <a:spLocks noChangeArrowheads="1"/>
        </xdr:cNvSpPr>
      </xdr:nvSpPr>
      <xdr:spPr bwMode="auto">
        <a:xfrm>
          <a:off x="11214735" y="1979295"/>
          <a:ext cx="2929890" cy="304800"/>
        </a:xfrm>
        <a:prstGeom prst="rect">
          <a:avLst/>
        </a:prstGeom>
        <a:solidFill>
          <a:srgbClr val="FFFFFF"/>
        </a:solidFill>
        <a:ln w="9525" cap="flat">
          <a:noFill/>
          <a:round/>
          <a:headEnd/>
          <a:tailEnd/>
        </a:ln>
        <a:effectLst/>
      </xdr:spPr>
      <xdr:txBody>
        <a:bodyPr vertOverflow="clip" wrap="square" lIns="20160" tIns="20160" rIns="20160" bIns="20160" anchor="t" upright="1"/>
        <a:lstStyle/>
        <a:p>
          <a:pPr algn="l" rtl="0">
            <a:defRPr sz="1000"/>
          </a:pPr>
          <a:r>
            <a:rPr lang="fr-FR" sz="1100" b="0" i="0" strike="noStrike">
              <a:solidFill>
                <a:srgbClr val="000000"/>
              </a:solidFill>
              <a:latin typeface="Calibri"/>
              <a:cs typeface="Calibri"/>
            </a:rPr>
            <a:t>Tampon et signature</a:t>
          </a:r>
        </a:p>
      </xdr:txBody>
    </xdr:sp>
    <xdr:clientData/>
  </xdr:twoCellAnchor>
  <xdr:twoCellAnchor>
    <xdr:from>
      <xdr:col>6</xdr:col>
      <xdr:colOff>489857</xdr:colOff>
      <xdr:row>0</xdr:row>
      <xdr:rowOff>164541</xdr:rowOff>
    </xdr:from>
    <xdr:to>
      <xdr:col>8</xdr:col>
      <xdr:colOff>127593</xdr:colOff>
      <xdr:row>2</xdr:row>
      <xdr:rowOff>120579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3949337" y="164541"/>
          <a:ext cx="1489396" cy="321798"/>
        </a:xfrm>
        <a:prstGeom prst="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NOUVELLES</a:t>
          </a:r>
        </a:p>
      </xdr:txBody>
    </xdr:sp>
    <xdr:clientData/>
  </xdr:twoCellAnchor>
  <xdr:twoCellAnchor>
    <xdr:from>
      <xdr:col>8</xdr:col>
      <xdr:colOff>286796</xdr:colOff>
      <xdr:row>0</xdr:row>
      <xdr:rowOff>172707</xdr:rowOff>
    </xdr:from>
    <xdr:to>
      <xdr:col>11</xdr:col>
      <xdr:colOff>485670</xdr:colOff>
      <xdr:row>2</xdr:row>
      <xdr:rowOff>114092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5597936" y="172707"/>
          <a:ext cx="1639054" cy="307145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MUTATIONS</a:t>
          </a:r>
        </a:p>
      </xdr:txBody>
    </xdr:sp>
    <xdr:clientData/>
  </xdr:twoCellAnchor>
  <xdr:twoCellAnchor>
    <xdr:from>
      <xdr:col>11</xdr:col>
      <xdr:colOff>697105</xdr:colOff>
      <xdr:row>0</xdr:row>
      <xdr:rowOff>158053</xdr:rowOff>
    </xdr:from>
    <xdr:to>
      <xdr:col>13</xdr:col>
      <xdr:colOff>1186963</xdr:colOff>
      <xdr:row>2</xdr:row>
      <xdr:rowOff>99438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7448425" y="158053"/>
          <a:ext cx="1495698" cy="307145"/>
        </a:xfrm>
        <a:prstGeom prst="rect">
          <a:avLst/>
        </a:prstGeom>
        <a:solidFill>
          <a:srgbClr val="FFFF00"/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DUPLICATAS</a:t>
          </a:r>
        </a:p>
      </xdr:txBody>
    </xdr:sp>
    <xdr:clientData/>
  </xdr:twoCellAnchor>
  <xdr:twoCellAnchor>
    <xdr:from>
      <xdr:col>13</xdr:col>
      <xdr:colOff>1418283</xdr:colOff>
      <xdr:row>0</xdr:row>
      <xdr:rowOff>144445</xdr:rowOff>
    </xdr:from>
    <xdr:to>
      <xdr:col>15</xdr:col>
      <xdr:colOff>622787</xdr:colOff>
      <xdr:row>2</xdr:row>
      <xdr:rowOff>85830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9175443" y="144445"/>
          <a:ext cx="1520984" cy="307145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FACTURE</a:t>
          </a:r>
          <a:r>
            <a:rPr lang="fr-FR" sz="1100" b="1" baseline="0">
              <a:solidFill>
                <a:sysClr val="windowText" lastClr="000000"/>
              </a:solidFill>
            </a:rPr>
            <a:t> </a:t>
          </a:r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41700</xdr:colOff>
      <xdr:row>1</xdr:row>
      <xdr:rowOff>7762</xdr:rowOff>
    </xdr:from>
    <xdr:to>
      <xdr:col>4</xdr:col>
      <xdr:colOff>1401535</xdr:colOff>
      <xdr:row>2</xdr:row>
      <xdr:rowOff>142233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41700" y="190642"/>
          <a:ext cx="1359835" cy="317351"/>
        </a:xfrm>
        <a:prstGeom prst="rect">
          <a:avLst/>
        </a:prstGeom>
        <a:solidFill>
          <a:schemeClr val="bg2">
            <a:lumMod val="50000"/>
          </a:schemeClr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DONNEE</a:t>
          </a:r>
          <a:r>
            <a:rPr lang="fr-FR" sz="1100" b="1" baseline="0">
              <a:solidFill>
                <a:sysClr val="windowText" lastClr="000000"/>
              </a:solidFill>
            </a:rPr>
            <a:t> CLUB</a:t>
          </a:r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1592036</xdr:colOff>
      <xdr:row>1</xdr:row>
      <xdr:rowOff>1</xdr:rowOff>
    </xdr:from>
    <xdr:to>
      <xdr:col>6</xdr:col>
      <xdr:colOff>304801</xdr:colOff>
      <xdr:row>2</xdr:row>
      <xdr:rowOff>152611</xdr:rowOff>
    </xdr:to>
    <xdr:sp macro="" textlink="">
      <xdr:nvSpPr>
        <xdr:cNvPr id="8" name="Rectangl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1592036" y="182881"/>
          <a:ext cx="2172245" cy="335490"/>
        </a:xfrm>
        <a:prstGeom prst="rect">
          <a:avLst/>
        </a:prstGeom>
        <a:solidFill>
          <a:srgbClr val="00B0F0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RENOUVELLEMENTS SANS</a:t>
          </a:r>
          <a:r>
            <a:rPr lang="fr-FR" sz="1100" b="1" baseline="0">
              <a:solidFill>
                <a:sysClr val="windowText" lastClr="000000"/>
              </a:solidFill>
            </a:rPr>
            <a:t> </a:t>
          </a:r>
          <a:r>
            <a:rPr lang="fr-FR" sz="1100" b="1">
              <a:solidFill>
                <a:sysClr val="windowText" lastClr="000000"/>
              </a:solidFill>
            </a:rPr>
            <a:t>CARTE</a:t>
          </a:r>
        </a:p>
      </xdr:txBody>
    </xdr:sp>
    <xdr:clientData/>
  </xdr:twoCellAnchor>
  <xdr:twoCellAnchor editAs="oneCell">
    <xdr:from>
      <xdr:col>10</xdr:col>
      <xdr:colOff>0</xdr:colOff>
      <xdr:row>5</xdr:row>
      <xdr:rowOff>40821</xdr:rowOff>
    </xdr:from>
    <xdr:to>
      <xdr:col>11</xdr:col>
      <xdr:colOff>816429</xdr:colOff>
      <xdr:row>10</xdr:row>
      <xdr:rowOff>299357</xdr:rowOff>
    </xdr:to>
    <xdr:pic>
      <xdr:nvPicPr>
        <xdr:cNvPr id="11" name="Image 10" descr="Ecusson Finistère">
          <a:extLst>
            <a:ext uri="{FF2B5EF4-FFF2-40B4-BE49-F238E27FC236}">
              <a16:creationId xmlns:a16="http://schemas.microsoft.com/office/drawing/2014/main" id="{128A027F-2358-23BA-0046-EDE5FA0091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 bwMode="auto">
        <a:xfrm>
          <a:off x="6136821" y="1088571"/>
          <a:ext cx="1238251" cy="1537607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8</xdr:row>
      <xdr:rowOff>179294</xdr:rowOff>
    </xdr:from>
    <xdr:to>
      <xdr:col>16</xdr:col>
      <xdr:colOff>1721224</xdr:colOff>
      <xdr:row>10</xdr:row>
      <xdr:rowOff>28575</xdr:rowOff>
    </xdr:to>
    <xdr:sp macro="" textlink="" fLocksText="0">
      <xdr:nvSpPr>
        <xdr:cNvPr id="2" name="ZoneText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>
          <a:spLocks noChangeArrowheads="1"/>
        </xdr:cNvSpPr>
      </xdr:nvSpPr>
      <xdr:spPr bwMode="auto">
        <a:xfrm>
          <a:off x="10102663" y="1882588"/>
          <a:ext cx="1578349" cy="387163"/>
        </a:xfrm>
        <a:prstGeom prst="rect">
          <a:avLst/>
        </a:prstGeom>
        <a:solidFill>
          <a:srgbClr val="FFFFFF"/>
        </a:solidFill>
        <a:ln w="9525" cap="flat">
          <a:noFill/>
          <a:round/>
          <a:headEnd/>
          <a:tailEnd/>
        </a:ln>
        <a:effectLst/>
      </xdr:spPr>
      <xdr:txBody>
        <a:bodyPr vertOverflow="clip" wrap="square" lIns="20160" tIns="20160" rIns="20160" bIns="20160" anchor="t" upright="1"/>
        <a:lstStyle/>
        <a:p>
          <a:pPr algn="l" rtl="0">
            <a:defRPr sz="1000"/>
          </a:pPr>
          <a:r>
            <a:rPr lang="fr-FR" sz="1100" b="0" i="0" strike="noStrike">
              <a:solidFill>
                <a:srgbClr val="000000"/>
              </a:solidFill>
              <a:latin typeface="Calibri"/>
              <a:cs typeface="Calibri"/>
            </a:rPr>
            <a:t>Tampon et signature</a:t>
          </a:r>
        </a:p>
      </xdr:txBody>
    </xdr:sp>
    <xdr:clientData/>
  </xdr:twoCellAnchor>
  <xdr:twoCellAnchor>
    <xdr:from>
      <xdr:col>8</xdr:col>
      <xdr:colOff>93093</xdr:colOff>
      <xdr:row>0</xdr:row>
      <xdr:rowOff>187915</xdr:rowOff>
    </xdr:from>
    <xdr:to>
      <xdr:col>13</xdr:col>
      <xdr:colOff>103869</xdr:colOff>
      <xdr:row>2</xdr:row>
      <xdr:rowOff>129300</xdr:rowOff>
    </xdr:to>
    <xdr:sp macro="" textlink="">
      <xdr:nvSpPr>
        <xdr:cNvPr id="4" name="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046093" y="187915"/>
          <a:ext cx="1534776" cy="311179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MUTATIONS</a:t>
          </a:r>
        </a:p>
      </xdr:txBody>
    </xdr:sp>
    <xdr:clientData/>
  </xdr:twoCellAnchor>
  <xdr:twoCellAnchor>
    <xdr:from>
      <xdr:col>13</xdr:col>
      <xdr:colOff>222697</xdr:colOff>
      <xdr:row>1</xdr:row>
      <xdr:rowOff>5173</xdr:rowOff>
    </xdr:from>
    <xdr:to>
      <xdr:col>13</xdr:col>
      <xdr:colOff>1685926</xdr:colOff>
      <xdr:row>2</xdr:row>
      <xdr:rowOff>137058</xdr:rowOff>
    </xdr:to>
    <xdr:sp macro="" textlink="">
      <xdr:nvSpPr>
        <xdr:cNvPr id="5" name="Rectangle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6699697" y="195673"/>
          <a:ext cx="1463229" cy="311179"/>
        </a:xfrm>
        <a:prstGeom prst="rect">
          <a:avLst/>
        </a:prstGeom>
        <a:solidFill>
          <a:srgbClr val="FFFF00"/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DUPLICATAS</a:t>
          </a:r>
        </a:p>
      </xdr:txBody>
    </xdr:sp>
    <xdr:clientData/>
  </xdr:twoCellAnchor>
  <xdr:twoCellAnchor>
    <xdr:from>
      <xdr:col>13</xdr:col>
      <xdr:colOff>1785357</xdr:colOff>
      <xdr:row>0</xdr:row>
      <xdr:rowOff>184466</xdr:rowOff>
    </xdr:from>
    <xdr:to>
      <xdr:col>16</xdr:col>
      <xdr:colOff>11508</xdr:colOff>
      <xdr:row>2</xdr:row>
      <xdr:rowOff>125851</xdr:rowOff>
    </xdr:to>
    <xdr:sp macro="" textlink="">
      <xdr:nvSpPr>
        <xdr:cNvPr id="6" name="Rectangle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8262357" y="184466"/>
          <a:ext cx="1464651" cy="311179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FACTURE</a:t>
          </a:r>
          <a:r>
            <a:rPr lang="fr-FR" sz="1100" b="1" baseline="0">
              <a:solidFill>
                <a:sysClr val="windowText" lastClr="000000"/>
              </a:solidFill>
            </a:rPr>
            <a:t> </a:t>
          </a:r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110379</xdr:colOff>
      <xdr:row>0</xdr:row>
      <xdr:rowOff>165286</xdr:rowOff>
    </xdr:from>
    <xdr:to>
      <xdr:col>5</xdr:col>
      <xdr:colOff>1720104</xdr:colOff>
      <xdr:row>2</xdr:row>
      <xdr:rowOff>127186</xdr:rowOff>
    </xdr:to>
    <xdr:sp macro="" textlink="">
      <xdr:nvSpPr>
        <xdr:cNvPr id="7" name="Rectangle 6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1724026" y="165286"/>
          <a:ext cx="1609725" cy="331694"/>
        </a:xfrm>
        <a:prstGeom prst="rect">
          <a:avLst/>
        </a:prstGeom>
        <a:solidFill>
          <a:srgbClr val="00B0F0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RENOUVELLEMENTS SANS CARTE</a:t>
          </a:r>
        </a:p>
      </xdr:txBody>
    </xdr:sp>
    <xdr:clientData/>
  </xdr:twoCellAnchor>
  <xdr:twoCellAnchor>
    <xdr:from>
      <xdr:col>4</xdr:col>
      <xdr:colOff>94689</xdr:colOff>
      <xdr:row>0</xdr:row>
      <xdr:rowOff>159122</xdr:rowOff>
    </xdr:from>
    <xdr:to>
      <xdr:col>4</xdr:col>
      <xdr:colOff>1578348</xdr:colOff>
      <xdr:row>2</xdr:row>
      <xdr:rowOff>103093</xdr:rowOff>
    </xdr:to>
    <xdr:sp macro="" textlink="">
      <xdr:nvSpPr>
        <xdr:cNvPr id="8" name="Rectangle 7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94689" y="159122"/>
          <a:ext cx="1483659" cy="313765"/>
        </a:xfrm>
        <a:prstGeom prst="rect">
          <a:avLst/>
        </a:prstGeom>
        <a:solidFill>
          <a:schemeClr val="bg2">
            <a:lumMod val="50000"/>
          </a:schemeClr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DONNEE</a:t>
          </a:r>
          <a:r>
            <a:rPr lang="fr-FR" sz="1100" b="1" baseline="0">
              <a:solidFill>
                <a:sysClr val="windowText" lastClr="000000"/>
              </a:solidFill>
            </a:rPr>
            <a:t> CLUB</a:t>
          </a:r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132230</xdr:colOff>
      <xdr:row>0</xdr:row>
      <xdr:rowOff>181536</xdr:rowOff>
    </xdr:from>
    <xdr:to>
      <xdr:col>8</xdr:col>
      <xdr:colOff>15689</xdr:colOff>
      <xdr:row>2</xdr:row>
      <xdr:rowOff>136713</xdr:rowOff>
    </xdr:to>
    <xdr:sp macro="" textlink="">
      <xdr:nvSpPr>
        <xdr:cNvPr id="10" name="Rectangle 9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3493995" y="181536"/>
          <a:ext cx="1474694" cy="324971"/>
        </a:xfrm>
        <a:prstGeom prst="rect">
          <a:avLst/>
        </a:prstGeom>
        <a:solidFill>
          <a:srgbClr val="FF0000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RENOUVELLEMENTS AVEC CARTE</a:t>
          </a:r>
        </a:p>
      </xdr:txBody>
    </xdr:sp>
    <xdr:clientData/>
  </xdr:twoCellAnchor>
  <xdr:twoCellAnchor editAs="oneCell">
    <xdr:from>
      <xdr:col>8</xdr:col>
      <xdr:colOff>324971</xdr:colOff>
      <xdr:row>5</xdr:row>
      <xdr:rowOff>33617</xdr:rowOff>
    </xdr:from>
    <xdr:to>
      <xdr:col>11</xdr:col>
      <xdr:colOff>851647</xdr:colOff>
      <xdr:row>10</xdr:row>
      <xdr:rowOff>437029</xdr:rowOff>
    </xdr:to>
    <xdr:pic>
      <xdr:nvPicPr>
        <xdr:cNvPr id="3" name="Image 2" descr="Ecusson Finistère">
          <a:extLst>
            <a:ext uri="{FF2B5EF4-FFF2-40B4-BE49-F238E27FC236}">
              <a16:creationId xmlns:a16="http://schemas.microsoft.com/office/drawing/2014/main" id="{9E47B738-C11D-60EB-79C0-D7F548F95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 bwMode="auto">
        <a:xfrm>
          <a:off x="5277971" y="1086970"/>
          <a:ext cx="1434352" cy="1680883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9</xdr:row>
      <xdr:rowOff>28575</xdr:rowOff>
    </xdr:from>
    <xdr:to>
      <xdr:col>24</xdr:col>
      <xdr:colOff>0</xdr:colOff>
      <xdr:row>12</xdr:row>
      <xdr:rowOff>89647</xdr:rowOff>
    </xdr:to>
    <xdr:sp macro="" textlink="" fLocksText="0">
      <xdr:nvSpPr>
        <xdr:cNvPr id="2" name="ZoneText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>
          <a:spLocks noChangeArrowheads="1"/>
        </xdr:cNvSpPr>
      </xdr:nvSpPr>
      <xdr:spPr bwMode="auto">
        <a:xfrm>
          <a:off x="16312963" y="1283634"/>
          <a:ext cx="4055409" cy="834278"/>
        </a:xfrm>
        <a:prstGeom prst="rect">
          <a:avLst/>
        </a:prstGeom>
        <a:solidFill>
          <a:srgbClr val="FFFFFF"/>
        </a:solidFill>
        <a:ln w="9525" cap="flat">
          <a:noFill/>
          <a:round/>
          <a:headEnd/>
          <a:tailEnd/>
        </a:ln>
        <a:effectLst/>
      </xdr:spPr>
      <xdr:txBody>
        <a:bodyPr vertOverflow="clip" wrap="square" lIns="20160" tIns="20160" rIns="20160" bIns="20160" anchor="t" upright="1"/>
        <a:lstStyle/>
        <a:p>
          <a:pPr algn="l" rtl="0">
            <a:defRPr sz="1000"/>
          </a:pPr>
          <a:r>
            <a:rPr lang="fr-FR" sz="1100" b="0" i="0" strike="noStrike">
              <a:solidFill>
                <a:srgbClr val="000000"/>
              </a:solidFill>
              <a:latin typeface="Calibri"/>
              <a:cs typeface="Calibri"/>
            </a:rPr>
            <a:t>Tampon et signature</a:t>
          </a:r>
        </a:p>
      </xdr:txBody>
    </xdr:sp>
    <xdr:clientData/>
  </xdr:twoCellAnchor>
  <xdr:twoCellAnchor>
    <xdr:from>
      <xdr:col>12</xdr:col>
      <xdr:colOff>403350</xdr:colOff>
      <xdr:row>1</xdr:row>
      <xdr:rowOff>23580</xdr:rowOff>
    </xdr:from>
    <xdr:to>
      <xdr:col>13</xdr:col>
      <xdr:colOff>980516</xdr:colOff>
      <xdr:row>2</xdr:row>
      <xdr:rowOff>172890</xdr:rowOff>
    </xdr:to>
    <xdr:sp macro="" textlink="">
      <xdr:nvSpPr>
        <xdr:cNvPr id="5" name="Rectangle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7315779" y="200473"/>
          <a:ext cx="1543273" cy="326203"/>
        </a:xfrm>
        <a:prstGeom prst="rect">
          <a:avLst/>
        </a:prstGeom>
        <a:solidFill>
          <a:srgbClr val="FFFF00"/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DUPLICATAS</a:t>
          </a:r>
        </a:p>
      </xdr:txBody>
    </xdr:sp>
    <xdr:clientData/>
  </xdr:twoCellAnchor>
  <xdr:twoCellAnchor>
    <xdr:from>
      <xdr:col>13</xdr:col>
      <xdr:colOff>1198231</xdr:colOff>
      <xdr:row>1</xdr:row>
      <xdr:rowOff>25984</xdr:rowOff>
    </xdr:from>
    <xdr:to>
      <xdr:col>15</xdr:col>
      <xdr:colOff>488258</xdr:colOff>
      <xdr:row>2</xdr:row>
      <xdr:rowOff>164088</xdr:rowOff>
    </xdr:to>
    <xdr:sp macro="" textlink="">
      <xdr:nvSpPr>
        <xdr:cNvPr id="6" name="Rectangle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>
        <a:xfrm>
          <a:off x="9076767" y="202877"/>
          <a:ext cx="1548812" cy="314997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FACTURE</a:t>
          </a:r>
          <a:r>
            <a:rPr lang="fr-FR" sz="1100" b="1" baseline="0">
              <a:solidFill>
                <a:sysClr val="windowText" lastClr="000000"/>
              </a:solidFill>
            </a:rPr>
            <a:t> </a:t>
          </a:r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156882</xdr:colOff>
      <xdr:row>1</xdr:row>
      <xdr:rowOff>11205</xdr:rowOff>
    </xdr:from>
    <xdr:to>
      <xdr:col>5</xdr:col>
      <xdr:colOff>78440</xdr:colOff>
      <xdr:row>2</xdr:row>
      <xdr:rowOff>145676</xdr:rowOff>
    </xdr:to>
    <xdr:sp macro="" textlink="">
      <xdr:nvSpPr>
        <xdr:cNvPr id="7" name="Rectangle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>
          <a:off x="5199529" y="201705"/>
          <a:ext cx="1535205" cy="324971"/>
        </a:xfrm>
        <a:prstGeom prst="rect">
          <a:avLst/>
        </a:prstGeom>
        <a:solidFill>
          <a:schemeClr val="bg2">
            <a:lumMod val="50000"/>
          </a:schemeClr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DONNEE</a:t>
          </a:r>
          <a:r>
            <a:rPr lang="fr-FR" sz="1100" b="1" baseline="0">
              <a:solidFill>
                <a:sysClr val="windowText" lastClr="000000"/>
              </a:solidFill>
            </a:rPr>
            <a:t> CLUB</a:t>
          </a:r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528277</xdr:colOff>
      <xdr:row>1</xdr:row>
      <xdr:rowOff>18866</xdr:rowOff>
    </xdr:from>
    <xdr:to>
      <xdr:col>12</xdr:col>
      <xdr:colOff>161291</xdr:colOff>
      <xdr:row>2</xdr:row>
      <xdr:rowOff>165404</xdr:rowOff>
    </xdr:to>
    <xdr:sp macro="" textlink="">
      <xdr:nvSpPr>
        <xdr:cNvPr id="8" name="Rectangle 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>
          <a:off x="5494884" y="195759"/>
          <a:ext cx="1578836" cy="323431"/>
        </a:xfrm>
        <a:prstGeom prst="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NOUVELLES</a:t>
          </a:r>
        </a:p>
      </xdr:txBody>
    </xdr:sp>
    <xdr:clientData/>
  </xdr:twoCellAnchor>
  <xdr:twoCellAnchor>
    <xdr:from>
      <xdr:col>5</xdr:col>
      <xdr:colOff>300878</xdr:colOff>
      <xdr:row>1</xdr:row>
      <xdr:rowOff>19610</xdr:rowOff>
    </xdr:from>
    <xdr:to>
      <xdr:col>6</xdr:col>
      <xdr:colOff>162485</xdr:colOff>
      <xdr:row>2</xdr:row>
      <xdr:rowOff>172010</xdr:rowOff>
    </xdr:to>
    <xdr:sp macro="" textlink="">
      <xdr:nvSpPr>
        <xdr:cNvPr id="9" name="Rectangle 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/>
      </xdr:nvSpPr>
      <xdr:spPr>
        <a:xfrm>
          <a:off x="6957172" y="210110"/>
          <a:ext cx="1609725" cy="342900"/>
        </a:xfrm>
        <a:prstGeom prst="rect">
          <a:avLst/>
        </a:prstGeom>
        <a:solidFill>
          <a:srgbClr val="00B0F0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RENOUVELLEMENTS SANS CARTE</a:t>
          </a:r>
        </a:p>
      </xdr:txBody>
    </xdr:sp>
    <xdr:clientData/>
  </xdr:twoCellAnchor>
  <xdr:twoCellAnchor>
    <xdr:from>
      <xdr:col>6</xdr:col>
      <xdr:colOff>332014</xdr:colOff>
      <xdr:row>1</xdr:row>
      <xdr:rowOff>10887</xdr:rowOff>
    </xdr:from>
    <xdr:to>
      <xdr:col>8</xdr:col>
      <xdr:colOff>332014</xdr:colOff>
      <xdr:row>3</xdr:row>
      <xdr:rowOff>1</xdr:rowOff>
    </xdr:to>
    <xdr:sp macro="" textlink="">
      <xdr:nvSpPr>
        <xdr:cNvPr id="11" name="Rectangle 10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/>
      </xdr:nvSpPr>
      <xdr:spPr>
        <a:xfrm>
          <a:off x="3692978" y="187780"/>
          <a:ext cx="1605643" cy="342900"/>
        </a:xfrm>
        <a:prstGeom prst="rect">
          <a:avLst/>
        </a:prstGeom>
        <a:solidFill>
          <a:srgbClr val="FF0000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RENOUVELLEMENTS AVEC CARTE</a:t>
          </a:r>
        </a:p>
      </xdr:txBody>
    </xdr:sp>
    <xdr:clientData/>
  </xdr:twoCellAnchor>
  <xdr:twoCellAnchor editAs="oneCell">
    <xdr:from>
      <xdr:col>10</xdr:col>
      <xdr:colOff>122464</xdr:colOff>
      <xdr:row>5</xdr:row>
      <xdr:rowOff>81643</xdr:rowOff>
    </xdr:from>
    <xdr:to>
      <xdr:col>11</xdr:col>
      <xdr:colOff>911678</xdr:colOff>
      <xdr:row>11</xdr:row>
      <xdr:rowOff>27214</xdr:rowOff>
    </xdr:to>
    <xdr:pic>
      <xdr:nvPicPr>
        <xdr:cNvPr id="3" name="Image 2" descr="Ecusson Finistère">
          <a:extLst>
            <a:ext uri="{FF2B5EF4-FFF2-40B4-BE49-F238E27FC236}">
              <a16:creationId xmlns:a16="http://schemas.microsoft.com/office/drawing/2014/main" id="{479D9058-CC65-7A8D-FFF8-1DEDC2AA3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 bwMode="auto">
        <a:xfrm>
          <a:off x="5646964" y="1129393"/>
          <a:ext cx="1211035" cy="1469571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9</xdr:row>
      <xdr:rowOff>28575</xdr:rowOff>
    </xdr:from>
    <xdr:to>
      <xdr:col>24</xdr:col>
      <xdr:colOff>0</xdr:colOff>
      <xdr:row>10</xdr:row>
      <xdr:rowOff>28575</xdr:rowOff>
    </xdr:to>
    <xdr:sp macro="" textlink="" fLocksText="0">
      <xdr:nvSpPr>
        <xdr:cNvPr id="2" name="ZoneText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>
          <a:spLocks noChangeArrowheads="1"/>
        </xdr:cNvSpPr>
      </xdr:nvSpPr>
      <xdr:spPr bwMode="auto">
        <a:xfrm>
          <a:off x="16725900" y="1285875"/>
          <a:ext cx="4048125" cy="304800"/>
        </a:xfrm>
        <a:prstGeom prst="rect">
          <a:avLst/>
        </a:prstGeom>
        <a:solidFill>
          <a:srgbClr val="FFFFFF"/>
        </a:solidFill>
        <a:ln w="9525" cap="flat">
          <a:noFill/>
          <a:round/>
          <a:headEnd/>
          <a:tailEnd/>
        </a:ln>
        <a:effectLst/>
      </xdr:spPr>
      <xdr:txBody>
        <a:bodyPr vertOverflow="clip" wrap="square" lIns="20160" tIns="20160" rIns="20160" bIns="20160" anchor="t" upright="1"/>
        <a:lstStyle/>
        <a:p>
          <a:pPr algn="l" rtl="0">
            <a:defRPr sz="1000"/>
          </a:pPr>
          <a:r>
            <a:rPr lang="fr-FR" sz="1100" b="0" i="0" strike="noStrike">
              <a:solidFill>
                <a:srgbClr val="000000"/>
              </a:solidFill>
              <a:latin typeface="Calibri"/>
              <a:cs typeface="Calibri"/>
            </a:rPr>
            <a:t>Tampon et signature</a:t>
          </a:r>
        </a:p>
      </xdr:txBody>
    </xdr:sp>
    <xdr:clientData/>
  </xdr:twoCellAnchor>
  <xdr:twoCellAnchor>
    <xdr:from>
      <xdr:col>11</xdr:col>
      <xdr:colOff>816428</xdr:colOff>
      <xdr:row>0</xdr:row>
      <xdr:rowOff>149575</xdr:rowOff>
    </xdr:from>
    <xdr:to>
      <xdr:col>13</xdr:col>
      <xdr:colOff>808159</xdr:colOff>
      <xdr:row>2</xdr:row>
      <xdr:rowOff>90960</xdr:rowOff>
    </xdr:to>
    <xdr:sp macro="" textlink="">
      <xdr:nvSpPr>
        <xdr:cNvPr id="4" name="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/>
      </xdr:nvSpPr>
      <xdr:spPr>
        <a:xfrm>
          <a:off x="6994071" y="149575"/>
          <a:ext cx="1828695" cy="295171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MUTATION</a:t>
          </a:r>
        </a:p>
      </xdr:txBody>
    </xdr:sp>
    <xdr:clientData/>
  </xdr:twoCellAnchor>
  <xdr:twoCellAnchor>
    <xdr:from>
      <xdr:col>13</xdr:col>
      <xdr:colOff>1032782</xdr:colOff>
      <xdr:row>0</xdr:row>
      <xdr:rowOff>153970</xdr:rowOff>
    </xdr:from>
    <xdr:to>
      <xdr:col>15</xdr:col>
      <xdr:colOff>387803</xdr:colOff>
      <xdr:row>2</xdr:row>
      <xdr:rowOff>95355</xdr:rowOff>
    </xdr:to>
    <xdr:sp macro="" textlink="">
      <xdr:nvSpPr>
        <xdr:cNvPr id="6" name="Rectangle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9047389" y="153970"/>
          <a:ext cx="1613807" cy="295171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FACTURE</a:t>
          </a:r>
          <a:r>
            <a:rPr lang="fr-FR" sz="1100" b="1" baseline="0">
              <a:solidFill>
                <a:sysClr val="windowText" lastClr="000000"/>
              </a:solidFill>
            </a:rPr>
            <a:t> </a:t>
          </a:r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71157</xdr:colOff>
      <xdr:row>0</xdr:row>
      <xdr:rowOff>125505</xdr:rowOff>
    </xdr:from>
    <xdr:to>
      <xdr:col>4</xdr:col>
      <xdr:colOff>1602440</xdr:colOff>
      <xdr:row>2</xdr:row>
      <xdr:rowOff>69476</xdr:rowOff>
    </xdr:to>
    <xdr:sp macro="" textlink="">
      <xdr:nvSpPr>
        <xdr:cNvPr id="8" name="Rectangle 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/>
      </xdr:nvSpPr>
      <xdr:spPr>
        <a:xfrm>
          <a:off x="71157" y="125505"/>
          <a:ext cx="1531283" cy="324971"/>
        </a:xfrm>
        <a:prstGeom prst="rect">
          <a:avLst/>
        </a:prstGeom>
        <a:solidFill>
          <a:schemeClr val="bg2">
            <a:lumMod val="50000"/>
          </a:schemeClr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DONNEE</a:t>
          </a:r>
          <a:r>
            <a:rPr lang="fr-FR" sz="1100" b="1" baseline="0">
              <a:solidFill>
                <a:sysClr val="windowText" lastClr="000000"/>
              </a:solidFill>
            </a:rPr>
            <a:t> CLUB</a:t>
          </a:r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261577</xdr:colOff>
      <xdr:row>0</xdr:row>
      <xdr:rowOff>133166</xdr:rowOff>
    </xdr:from>
    <xdr:to>
      <xdr:col>11</xdr:col>
      <xdr:colOff>629377</xdr:colOff>
      <xdr:row>2</xdr:row>
      <xdr:rowOff>89204</xdr:rowOff>
    </xdr:to>
    <xdr:sp macro="" textlink="">
      <xdr:nvSpPr>
        <xdr:cNvPr id="9" name="Rectangle 8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/>
      </xdr:nvSpPr>
      <xdr:spPr>
        <a:xfrm>
          <a:off x="5228184" y="133166"/>
          <a:ext cx="1578836" cy="309824"/>
        </a:xfrm>
        <a:prstGeom prst="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NOUVELLE</a:t>
          </a:r>
        </a:p>
      </xdr:txBody>
    </xdr:sp>
    <xdr:clientData/>
  </xdr:twoCellAnchor>
  <xdr:twoCellAnchor>
    <xdr:from>
      <xdr:col>5</xdr:col>
      <xdr:colOff>119903</xdr:colOff>
      <xdr:row>0</xdr:row>
      <xdr:rowOff>114860</xdr:rowOff>
    </xdr:from>
    <xdr:to>
      <xdr:col>5</xdr:col>
      <xdr:colOff>1734110</xdr:colOff>
      <xdr:row>2</xdr:row>
      <xdr:rowOff>76760</xdr:rowOff>
    </xdr:to>
    <xdr:sp macro="" textlink="">
      <xdr:nvSpPr>
        <xdr:cNvPr id="10" name="Rectangle 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SpPr/>
      </xdr:nvSpPr>
      <xdr:spPr>
        <a:xfrm>
          <a:off x="1729628" y="114860"/>
          <a:ext cx="1614207" cy="342900"/>
        </a:xfrm>
        <a:prstGeom prst="rect">
          <a:avLst/>
        </a:prstGeom>
        <a:solidFill>
          <a:srgbClr val="00B0F0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RENOUVELLEMENTS SANS CARTE</a:t>
          </a:r>
        </a:p>
      </xdr:txBody>
    </xdr:sp>
    <xdr:clientData/>
  </xdr:twoCellAnchor>
  <xdr:twoCellAnchor>
    <xdr:from>
      <xdr:col>6</xdr:col>
      <xdr:colOff>146958</xdr:colOff>
      <xdr:row>0</xdr:row>
      <xdr:rowOff>133350</xdr:rowOff>
    </xdr:from>
    <xdr:to>
      <xdr:col>8</xdr:col>
      <xdr:colOff>114300</xdr:colOff>
      <xdr:row>2</xdr:row>
      <xdr:rowOff>100694</xdr:rowOff>
    </xdr:to>
    <xdr:sp macro="" textlink="">
      <xdr:nvSpPr>
        <xdr:cNvPr id="12" name="Rectangle 11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/>
      </xdr:nvSpPr>
      <xdr:spPr>
        <a:xfrm>
          <a:off x="3507922" y="133350"/>
          <a:ext cx="1572985" cy="321130"/>
        </a:xfrm>
        <a:prstGeom prst="rect">
          <a:avLst/>
        </a:prstGeom>
        <a:solidFill>
          <a:srgbClr val="FF0000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RENOUVELLEMENTS</a:t>
          </a:r>
          <a:r>
            <a:rPr lang="fr-FR" sz="1100" b="1">
              <a:solidFill>
                <a:sysClr val="windowText" lastClr="000000"/>
              </a:solidFill>
            </a:rPr>
            <a:t> </a:t>
          </a:r>
          <a:r>
            <a:rPr lang="fr-FR" sz="1100" b="1">
              <a:solidFill>
                <a:schemeClr val="bg1"/>
              </a:solidFill>
            </a:rPr>
            <a:t>AVEC CARTE</a:t>
          </a:r>
        </a:p>
      </xdr:txBody>
    </xdr:sp>
    <xdr:clientData/>
  </xdr:twoCellAnchor>
  <xdr:twoCellAnchor editAs="oneCell">
    <xdr:from>
      <xdr:col>10</xdr:col>
      <xdr:colOff>190499</xdr:colOff>
      <xdr:row>5</xdr:row>
      <xdr:rowOff>13608</xdr:rowOff>
    </xdr:from>
    <xdr:to>
      <xdr:col>11</xdr:col>
      <xdr:colOff>775607</xdr:colOff>
      <xdr:row>11</xdr:row>
      <xdr:rowOff>149680</xdr:rowOff>
    </xdr:to>
    <xdr:pic>
      <xdr:nvPicPr>
        <xdr:cNvPr id="5" name="Image 4" descr="Ecusson Finistère">
          <a:extLst>
            <a:ext uri="{FF2B5EF4-FFF2-40B4-BE49-F238E27FC236}">
              <a16:creationId xmlns:a16="http://schemas.microsoft.com/office/drawing/2014/main" id="{D2CE93C2-9DA0-7358-419B-E0F17DE32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 bwMode="auto">
        <a:xfrm>
          <a:off x="5633356" y="1061358"/>
          <a:ext cx="1319894" cy="1660072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304800</xdr:colOff>
      <xdr:row>1</xdr:row>
      <xdr:rowOff>45721</xdr:rowOff>
    </xdr:from>
    <xdr:to>
      <xdr:col>8</xdr:col>
      <xdr:colOff>693420</xdr:colOff>
      <xdr:row>3</xdr:row>
      <xdr:rowOff>175261</xdr:rowOff>
    </xdr:to>
    <xdr:sp macro="" textlink="">
      <xdr:nvSpPr>
        <xdr:cNvPr id="8" name="Rectangl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/>
      </xdr:nvSpPr>
      <xdr:spPr>
        <a:xfrm>
          <a:off x="7040880" y="228601"/>
          <a:ext cx="1219200" cy="495300"/>
        </a:xfrm>
        <a:prstGeom prst="rect">
          <a:avLst/>
        </a:prstGeom>
        <a:solidFill>
          <a:srgbClr val="FFFF00"/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DUPLICATAS</a:t>
          </a:r>
        </a:p>
      </xdr:txBody>
    </xdr:sp>
    <xdr:clientData/>
  </xdr:twoCellAnchor>
  <xdr:twoCellAnchor>
    <xdr:from>
      <xdr:col>5</xdr:col>
      <xdr:colOff>525780</xdr:colOff>
      <xdr:row>1</xdr:row>
      <xdr:rowOff>45720</xdr:rowOff>
    </xdr:from>
    <xdr:to>
      <xdr:col>7</xdr:col>
      <xdr:colOff>220980</xdr:colOff>
      <xdr:row>3</xdr:row>
      <xdr:rowOff>167640</xdr:rowOff>
    </xdr:to>
    <xdr:sp macro="" textlink="">
      <xdr:nvSpPr>
        <xdr:cNvPr id="11" name="Rectangle 10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SpPr/>
      </xdr:nvSpPr>
      <xdr:spPr>
        <a:xfrm>
          <a:off x="5836920" y="228600"/>
          <a:ext cx="1120140" cy="487680"/>
        </a:xfrm>
        <a:prstGeom prst="rect">
          <a:avLst/>
        </a:prstGeom>
        <a:solidFill>
          <a:srgbClr val="7030A0"/>
        </a:solidFill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MUTATIONS</a:t>
          </a:r>
        </a:p>
      </xdr:txBody>
    </xdr:sp>
    <xdr:clientData/>
  </xdr:twoCellAnchor>
  <xdr:twoCellAnchor>
    <xdr:from>
      <xdr:col>1</xdr:col>
      <xdr:colOff>76201</xdr:colOff>
      <xdr:row>1</xdr:row>
      <xdr:rowOff>66675</xdr:rowOff>
    </xdr:from>
    <xdr:to>
      <xdr:col>1</xdr:col>
      <xdr:colOff>1082041</xdr:colOff>
      <xdr:row>3</xdr:row>
      <xdr:rowOff>164726</xdr:rowOff>
    </xdr:to>
    <xdr:sp macro="" textlink="">
      <xdr:nvSpPr>
        <xdr:cNvPr id="13" name="Rectangle 1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SpPr/>
      </xdr:nvSpPr>
      <xdr:spPr>
        <a:xfrm>
          <a:off x="167641" y="249555"/>
          <a:ext cx="1005840" cy="463811"/>
        </a:xfrm>
        <a:prstGeom prst="rect">
          <a:avLst/>
        </a:prstGeom>
        <a:solidFill>
          <a:schemeClr val="bg2">
            <a:lumMod val="50000"/>
          </a:schemeClr>
        </a:solidFill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DONNEE</a:t>
          </a:r>
          <a:r>
            <a:rPr lang="fr-FR" sz="1100" b="1" baseline="0">
              <a:solidFill>
                <a:sysClr val="windowText" lastClr="000000"/>
              </a:solidFill>
            </a:rPr>
            <a:t> CLUB</a:t>
          </a:r>
          <a:endParaRPr lang="fr-FR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815340</xdr:colOff>
      <xdr:row>1</xdr:row>
      <xdr:rowOff>57150</xdr:rowOff>
    </xdr:from>
    <xdr:to>
      <xdr:col>5</xdr:col>
      <xdr:colOff>434340</xdr:colOff>
      <xdr:row>3</xdr:row>
      <xdr:rowOff>177195</xdr:rowOff>
    </xdr:to>
    <xdr:sp macro="" textlink="">
      <xdr:nvSpPr>
        <xdr:cNvPr id="14" name="Rectangle 1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SpPr/>
      </xdr:nvSpPr>
      <xdr:spPr>
        <a:xfrm>
          <a:off x="4411980" y="240030"/>
          <a:ext cx="1333500" cy="485805"/>
        </a:xfrm>
        <a:prstGeom prst="rect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NOUVELLES</a:t>
          </a:r>
        </a:p>
      </xdr:txBody>
    </xdr:sp>
    <xdr:clientData/>
  </xdr:twoCellAnchor>
  <xdr:twoCellAnchor>
    <xdr:from>
      <xdr:col>1</xdr:col>
      <xdr:colOff>1203960</xdr:colOff>
      <xdr:row>1</xdr:row>
      <xdr:rowOff>66674</xdr:rowOff>
    </xdr:from>
    <xdr:to>
      <xdr:col>3</xdr:col>
      <xdr:colOff>182879</xdr:colOff>
      <xdr:row>3</xdr:row>
      <xdr:rowOff>172009</xdr:rowOff>
    </xdr:to>
    <xdr:sp macro="" textlink="">
      <xdr:nvSpPr>
        <xdr:cNvPr id="15" name="Rectangle 14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SpPr/>
      </xdr:nvSpPr>
      <xdr:spPr>
        <a:xfrm>
          <a:off x="1295400" y="249554"/>
          <a:ext cx="1478279" cy="471095"/>
        </a:xfrm>
        <a:prstGeom prst="rect">
          <a:avLst/>
        </a:prstGeom>
        <a:solidFill>
          <a:srgbClr val="00B0F0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RENOUVELLEMENTS SANS CARTE</a:t>
          </a:r>
        </a:p>
      </xdr:txBody>
    </xdr:sp>
    <xdr:clientData/>
  </xdr:twoCellAnchor>
  <xdr:twoCellAnchor>
    <xdr:from>
      <xdr:col>3</xdr:col>
      <xdr:colOff>289560</xdr:colOff>
      <xdr:row>1</xdr:row>
      <xdr:rowOff>53340</xdr:rowOff>
    </xdr:from>
    <xdr:to>
      <xdr:col>4</xdr:col>
      <xdr:colOff>754380</xdr:colOff>
      <xdr:row>3</xdr:row>
      <xdr:rowOff>160020</xdr:rowOff>
    </xdr:to>
    <xdr:sp macro="" textlink="">
      <xdr:nvSpPr>
        <xdr:cNvPr id="9" name="Rectangle 8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/>
      </xdr:nvSpPr>
      <xdr:spPr>
        <a:xfrm>
          <a:off x="2880360" y="236220"/>
          <a:ext cx="1470660" cy="472440"/>
        </a:xfrm>
        <a:prstGeom prst="rect">
          <a:avLst/>
        </a:prstGeom>
        <a:solidFill>
          <a:srgbClr val="FF0000"/>
        </a:solidFill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fr-FR" sz="1100" b="1">
              <a:solidFill>
                <a:sysClr val="windowText" lastClr="000000"/>
              </a:solidFill>
            </a:rPr>
            <a:t>RENOUVELLEMENTS AVEC CARTE</a:t>
          </a:r>
        </a:p>
      </xdr:txBody>
    </xdr:sp>
    <xdr:clientData/>
  </xdr:twoCellAnchor>
  <xdr:twoCellAnchor>
    <xdr:from>
      <xdr:col>4</xdr:col>
      <xdr:colOff>419100</xdr:colOff>
      <xdr:row>4</xdr:row>
      <xdr:rowOff>104775</xdr:rowOff>
    </xdr:from>
    <xdr:to>
      <xdr:col>8</xdr:col>
      <xdr:colOff>428625</xdr:colOff>
      <xdr:row>11</xdr:row>
      <xdr:rowOff>9525</xdr:rowOff>
    </xdr:to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SpPr txBox="1"/>
      </xdr:nvSpPr>
      <xdr:spPr>
        <a:xfrm>
          <a:off x="3914775" y="904875"/>
          <a:ext cx="3876675" cy="1657350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fr-FR" sz="1200" b="1"/>
            <a:t>Merci d'expédier</a:t>
          </a:r>
          <a:r>
            <a:rPr lang="fr-FR" sz="1200" b="1" baseline="0"/>
            <a:t>  les documents et règlements des licences à l'adresse suivante:  </a:t>
          </a:r>
        </a:p>
        <a:p>
          <a:pPr algn="ctr"/>
          <a:endParaRPr lang="fr-FR" sz="1200" b="1" baseline="0"/>
        </a:p>
        <a:p>
          <a:pPr algn="ctr"/>
          <a:r>
            <a:rPr lang="fr-FR" sz="1200" b="1" baseline="0"/>
            <a:t>Comité du Finistère - FFPJP</a:t>
          </a:r>
        </a:p>
        <a:p>
          <a:pPr algn="ctr"/>
          <a:r>
            <a:rPr lang="fr-FR" sz="1200" b="1" baseline="0"/>
            <a:t>Chez Lucien L'HARIDON</a:t>
          </a:r>
        </a:p>
        <a:p>
          <a:pPr algn="ctr"/>
          <a:r>
            <a:rPr lang="fr-FR" sz="1200" b="1" baseline="0"/>
            <a:t>111, Sainte Marguerite</a:t>
          </a:r>
        </a:p>
        <a:p>
          <a:pPr algn="ctr"/>
          <a:r>
            <a:rPr lang="fr-FR" sz="1200" b="1" baseline="0"/>
            <a:t>29870 LANDEDA</a:t>
          </a:r>
          <a:endParaRPr lang="fr-FR" sz="1200" b="1"/>
        </a:p>
      </xdr:txBody>
    </xdr:sp>
    <xdr:clientData/>
  </xdr:twoCellAnchor>
  <xdr:twoCellAnchor editAs="oneCell">
    <xdr:from>
      <xdr:col>2</xdr:col>
      <xdr:colOff>981075</xdr:colOff>
      <xdr:row>4</xdr:row>
      <xdr:rowOff>57150</xdr:rowOff>
    </xdr:from>
    <xdr:to>
      <xdr:col>4</xdr:col>
      <xdr:colOff>352425</xdr:colOff>
      <xdr:row>11</xdr:row>
      <xdr:rowOff>104775</xdr:rowOff>
    </xdr:to>
    <xdr:pic>
      <xdr:nvPicPr>
        <xdr:cNvPr id="2" name="Image 1" descr="Ecusson Finistère">
          <a:extLst>
            <a:ext uri="{FF2B5EF4-FFF2-40B4-BE49-F238E27FC236}">
              <a16:creationId xmlns:a16="http://schemas.microsoft.com/office/drawing/2014/main" id="{102B951B-CAA5-48CF-FA07-8B3E56352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 bwMode="auto">
        <a:xfrm>
          <a:off x="2305050" y="857250"/>
          <a:ext cx="1543050" cy="1800225"/>
        </a:xfrm>
        <a:prstGeom prst="rect">
          <a:avLst/>
        </a:prstGeom>
        <a:noFill/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au2" displayName="Tableau2" ref="A16:D410" totalsRowShown="0" dataDxfId="66" tableBorderDxfId="65" headerRowCellStyle="Normal 2" dataCellStyle="Normal 2">
  <autoFilter ref="A16:D410" xr:uid="{00000000-0009-0000-0100-000002000000}"/>
  <tableColumns count="4">
    <tableColumn id="1" xr3:uid="{00000000-0010-0000-0000-000001000000}" name="nbre de licence" dataDxfId="64" dataCellStyle="Normal 2">
      <calculatedColumnFormula>+IF(E17&lt;&gt;"",1,"")</calculatedColumnFormula>
    </tableColumn>
    <tableColumn id="2" xr3:uid="{00000000-0010-0000-0000-000002000000}" name="catégorie" dataDxfId="63" dataCellStyle="Normal 2">
      <calculatedColumnFormula>+IF(A17=1,IF(YEAR(G17)&gt;=Parametre!$M$7,"Licence Benjamin, Minime, Cadet",IF(YEAR(G17)&lt;=Parametre!$M$4,"licence Sénior","licence Junior")),"")</calculatedColumnFormula>
    </tableColumn>
    <tableColumn id="3" xr3:uid="{00000000-0010-0000-0000-000003000000}" name="renouvellement" dataDxfId="62" dataCellStyle="Normal 2">
      <calculatedColumnFormula>+IF(A17=1,IF(OR(K17&lt;&gt;29,M17&lt;&gt;$J$5),$F$10,"RENOUVELLEMENTS SANS CARTE"),"")</calculatedColumnFormula>
    </tableColumn>
    <tableColumn id="4" xr3:uid="{00000000-0010-0000-0000-000004000000}" name="OK" dataDxfId="61" dataCellStyle="Normal 2">
      <calculatedColumnFormula>+IF(OR(C17=$F$10,C17=""),"","erreur")</calculatedColumnFormula>
    </tableColumn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au3" displayName="Tableau3" ref="A16:D62" headerRowDxfId="58" dataDxfId="57" tableBorderDxfId="56" headerRowCellStyle="Normal 2" dataCellStyle="Normal 2">
  <autoFilter ref="A16:D62" xr:uid="{00000000-0009-0000-0100-000003000000}"/>
  <tableColumns count="4">
    <tableColumn id="1" xr3:uid="{00000000-0010-0000-0100-000001000000}" name="nbre de licence" totalsRowLabel="Total" dataDxfId="55" totalsRowDxfId="54" dataCellStyle="Normal 2">
      <calculatedColumnFormula>+IF(E17&lt;&gt;"",1,"")</calculatedColumnFormula>
    </tableColumn>
    <tableColumn id="2" xr3:uid="{00000000-0010-0000-0100-000002000000}" name="catégorie" dataDxfId="53" totalsRowDxfId="52" dataCellStyle="Normal 2">
      <calculatedColumnFormula>+IF(A17=1,IF(YEAR(G17)&gt;=Parametre!$M$7,"Licence Benjamin, Minime, Cadet",IF(YEAR(G17)&lt;=Parametre!$M$4,"licence Sénior","licence Junior")),"")</calculatedColumnFormula>
    </tableColumn>
    <tableColumn id="3" xr3:uid="{00000000-0010-0000-0100-000003000000}" name="renouvellement" dataDxfId="51" totalsRowDxfId="50" dataCellStyle="Normal 2">
      <calculatedColumnFormula>+IF(A17=1,IF(OR(K17&lt;&gt;29,M17&lt;&gt;$J$5),$F$10,"RENOUVELLEMENTS AVEC CARTE"),"")</calculatedColumnFormula>
    </tableColumn>
    <tableColumn id="4" xr3:uid="{00000000-0010-0000-0100-000004000000}" name="OK" totalsRowFunction="count" dataDxfId="49" totalsRowDxfId="48" dataCellStyle="Normal 2">
      <calculatedColumnFormula>+IF(OR(C17=$F$10,C17=""),"","erreur")</calculatedColumnFormula>
    </tableColumn>
  </tableColumns>
  <tableStyleInfo name="TableStyleLight9" showFirstColumn="0" showLastColumn="0" showRowStripes="1" showColumnStripes="1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eau35" displayName="Tableau35" ref="A16:D76" totalsRowShown="0" headerRowDxfId="41" dataDxfId="40" tableBorderDxfId="39" headerRowCellStyle="Normal 2" dataCellStyle="Normal 2">
  <autoFilter ref="A16:D76" xr:uid="{00000000-0009-0000-0100-000004000000}"/>
  <tableColumns count="4">
    <tableColumn id="1" xr3:uid="{00000000-0010-0000-0200-000001000000}" name="nbre de licence" dataDxfId="38" dataCellStyle="Normal 2">
      <calculatedColumnFormula>+IF(E17&lt;&gt;"",1,"")</calculatedColumnFormula>
    </tableColumn>
    <tableColumn id="2" xr3:uid="{00000000-0010-0000-0200-000002000000}" name="catégorie" dataDxfId="37" dataCellStyle="Normal 2">
      <calculatedColumnFormula>+IF(A17=1,IF(YEAR(G17)&gt;=Parametre!$M$7,"Licence Benjamin, Minime, Cadet",IF(YEAR(G17)&lt;=Parametre!$M$4,"licence Sénior","licence Junior")),"")</calculatedColumnFormula>
    </tableColumn>
    <tableColumn id="3" xr3:uid="{00000000-0010-0000-0200-000003000000}" name=" renouvellement " dataDxfId="36" dataCellStyle="Normal 2">
      <calculatedColumnFormula>+IF(A17=1,IF(OR(K17&lt;&gt;29,M17&lt;&gt;$J$5),$F$10,"renouvellement"),"")</calculatedColumnFormula>
    </tableColumn>
    <tableColumn id="4" xr3:uid="{00000000-0010-0000-0200-000004000000}" name="OK" dataDxfId="35" dataCellStyle="Normal 2">
      <calculatedColumnFormula>+IF(OR(C17=$F$10,C17=""),"","erreur")</calculatedColumnFormula>
    </tableColumn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eau36" displayName="Tableau36" ref="A16:D74" totalsRowShown="0" headerRowDxfId="31" dataDxfId="30" tableBorderDxfId="29" headerRowCellStyle="Normal 2" dataCellStyle="Normal 2">
  <autoFilter ref="A16:D74" xr:uid="{00000000-0009-0000-0100-000005000000}"/>
  <tableColumns count="4">
    <tableColumn id="1" xr3:uid="{00000000-0010-0000-0300-000001000000}" name="nbre de licence" dataDxfId="28" dataCellStyle="Normal 2">
      <calculatedColumnFormula>+IF(E17&lt;&gt;"",1,"")</calculatedColumnFormula>
    </tableColumn>
    <tableColumn id="2" xr3:uid="{00000000-0010-0000-0300-000002000000}" name="catégorie" dataDxfId="27" dataCellStyle="Normal 2">
      <calculatedColumnFormula>+IF(A17=1,IF(YEAR(G17)&gt;=Parametre!$M$7,"Licence Benjamin, Minime, Cadet",IF(YEAR(G17)&lt;=Parametre!$M$4,"licence Sénior","licence Junior")),"")</calculatedColumnFormula>
    </tableColumn>
    <tableColumn id="3" xr3:uid="{00000000-0010-0000-0300-000003000000}" name="Mutation / renouvellement / nouvelle" dataDxfId="26" dataCellStyle="Normal 2">
      <calculatedColumnFormula>+IF(A17=1,IF(OR(K17&lt;&gt;29,M17&lt;&gt;$J$5),$F$10,"renouvellement"),"")</calculatedColumnFormula>
    </tableColumn>
    <tableColumn id="4" xr3:uid="{00000000-0010-0000-0300-000004000000}" name="OK" dataDxfId="25" dataCellStyle="Normal 2">
      <calculatedColumnFormula>+IF(OR(C17=$F$10,C17=""),"","erreur")</calculatedColumnFormula>
    </tableColumn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4000000}" name="Tableau7" displayName="Tableau7" ref="A16:D36" totalsRowShown="0" headerRowDxfId="22" dataDxfId="21" tableBorderDxfId="20" headerRowCellStyle="Normal 2" dataCellStyle="Normal 2">
  <autoFilter ref="A16:D36" xr:uid="{00000000-0009-0000-0100-000007000000}"/>
  <tableColumns count="4">
    <tableColumn id="1" xr3:uid="{00000000-0010-0000-0400-000001000000}" name="nbre de licence" dataDxfId="19" dataCellStyle="Normal 2">
      <calculatedColumnFormula>+IF(E17&lt;&gt;"",1,"")</calculatedColumnFormula>
    </tableColumn>
    <tableColumn id="2" xr3:uid="{00000000-0010-0000-0400-000002000000}" name="catégorie" dataDxfId="18" dataCellStyle="Normal 2">
      <calculatedColumnFormula>+IF(A17=1,IF(YEAR(G17)&gt;=Parametre!$M$7,"Licence Benjamin, Minime, Cadet",IF(YEAR(G17)&lt;=Parametre!$M$4,"licence Sénior","licence Junior")),"")</calculatedColumnFormula>
    </tableColumn>
    <tableColumn id="3" xr3:uid="{00000000-0010-0000-0400-000003000000}" name="Mutation / renouvellement / nouvelle" dataDxfId="17" dataCellStyle="Normal 2">
      <calculatedColumnFormula>+IF(A17=1,IF(OR(K17&lt;&gt;29,M17&lt;&gt;$J$5),$F$10,"renouvellement"),"")</calculatedColumnFormula>
    </tableColumn>
    <tableColumn id="4" xr3:uid="{00000000-0010-0000-0400-000004000000}" name="OK" dataDxfId="16" dataCellStyle="Normal 2">
      <calculatedColumnFormula>+IF(OR(C17=$F$10,C17=""),"","erreur")</calculatedColumnFormula>
    </tableColumn>
  </tableColumns>
  <tableStyleInfo name="TableStyleMedium16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5000000}" name="Tableau1" displayName="Tableau1" ref="B22:H43" totalsRowCount="1" headerRowDxfId="13" dataDxfId="12" totalsRowDxfId="11">
  <autoFilter ref="B22:H42" xr:uid="{00000000-0009-0000-0100-000001000000}"/>
  <tableColumns count="7">
    <tableColumn id="1" xr3:uid="{00000000-0010-0000-0500-000001000000}" name="Date" dataDxfId="10" totalsRowDxfId="9"/>
    <tableColumn id="2" xr3:uid="{00000000-0010-0000-0500-000002000000}" name="Type " dataDxfId="8"/>
    <tableColumn id="3" xr3:uid="{00000000-0010-0000-0500-000003000000}" name="N° de facture" dataDxfId="7"/>
    <tableColumn id="4" xr3:uid="{00000000-0010-0000-0500-000004000000}" name="." dataDxfId="6"/>
    <tableColumn id="5" xr3:uid="{00000000-0010-0000-0500-000005000000}" name="nombre" dataDxfId="5" totalsRowDxfId="4">
      <calculatedColumnFormula>+SUMIF('Renouvellements sans carte'!$B$17:$B$410,Tableau1[[#This Row],[N° de facture]],'Renouvellements sans carte'!$A$17:$A$410)</calculatedColumnFormula>
    </tableColumn>
    <tableColumn id="6" xr3:uid="{00000000-0010-0000-0500-000006000000}" name="Prix unitaire" totalsRowLabel=" Total " dataDxfId="3" totalsRowDxfId="2">
      <calculatedColumnFormula>+pxlicencejeune</calculatedColumnFormula>
    </tableColumn>
    <tableColumn id="7" xr3:uid="{00000000-0010-0000-0500-000007000000}" name="montant" totalsRowFunction="sum" dataDxfId="1" totalsRowDxfId="0">
      <calculatedColumnFormula>+Tableau1[[#This Row],[Prix unitaire]]*Tableau1[[#This Row],[nombre]]</calculatedColumnFormula>
    </tableColumn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O72"/>
  <sheetViews>
    <sheetView topLeftCell="A42" workbookViewId="0">
      <selection activeCell="B54" sqref="B54"/>
    </sheetView>
  </sheetViews>
  <sheetFormatPr baseColWidth="10" defaultRowHeight="14.4" x14ac:dyDescent="0.3"/>
  <cols>
    <col min="2" max="2" width="34.5546875" bestFit="1" customWidth="1"/>
    <col min="3" max="3" width="30" bestFit="1" customWidth="1"/>
    <col min="4" max="4" width="47" bestFit="1" customWidth="1"/>
    <col min="5" max="5" width="6" bestFit="1" customWidth="1"/>
    <col min="6" max="6" width="23" bestFit="1" customWidth="1"/>
    <col min="11" max="11" width="11.5546875" customWidth="1"/>
    <col min="12" max="12" width="19.88671875" customWidth="1"/>
    <col min="13" max="16" width="11.5546875" customWidth="1"/>
  </cols>
  <sheetData>
    <row r="1" spans="1:15" x14ac:dyDescent="0.3">
      <c r="A1" t="s">
        <v>0</v>
      </c>
      <c r="B1" t="s">
        <v>62</v>
      </c>
      <c r="C1" t="s">
        <v>63</v>
      </c>
      <c r="D1" t="s">
        <v>64</v>
      </c>
      <c r="E1" t="s">
        <v>65</v>
      </c>
      <c r="F1" t="s">
        <v>66</v>
      </c>
      <c r="G1" t="s">
        <v>111</v>
      </c>
      <c r="L1" t="s">
        <v>160</v>
      </c>
    </row>
    <row r="2" spans="1:15" x14ac:dyDescent="0.3">
      <c r="A2" t="s">
        <v>134</v>
      </c>
      <c r="B2" t="s">
        <v>135</v>
      </c>
      <c r="C2" t="s">
        <v>135</v>
      </c>
      <c r="D2" t="s">
        <v>135</v>
      </c>
      <c r="E2" t="s">
        <v>135</v>
      </c>
      <c r="F2" t="s">
        <v>135</v>
      </c>
      <c r="G2" t="s">
        <v>135</v>
      </c>
    </row>
    <row r="3" spans="1:15" ht="15" thickBot="1" x14ac:dyDescent="0.35">
      <c r="A3" t="s">
        <v>130</v>
      </c>
      <c r="B3" t="s">
        <v>53</v>
      </c>
      <c r="C3" t="s">
        <v>396</v>
      </c>
      <c r="D3" t="s">
        <v>397</v>
      </c>
      <c r="E3">
        <v>29770</v>
      </c>
      <c r="F3" t="s">
        <v>101</v>
      </c>
      <c r="G3">
        <v>202</v>
      </c>
      <c r="L3" t="s">
        <v>161</v>
      </c>
    </row>
    <row r="4" spans="1:15" x14ac:dyDescent="0.3">
      <c r="A4" t="s">
        <v>252</v>
      </c>
      <c r="B4" t="s">
        <v>57</v>
      </c>
      <c r="C4" t="s">
        <v>104</v>
      </c>
      <c r="D4" s="112" t="s">
        <v>327</v>
      </c>
      <c r="E4">
        <v>29430</v>
      </c>
      <c r="F4" t="s">
        <v>105</v>
      </c>
      <c r="G4">
        <v>211</v>
      </c>
      <c r="L4" s="135" t="s">
        <v>154</v>
      </c>
      <c r="M4" s="136">
        <v>2008</v>
      </c>
      <c r="N4" s="250" t="s">
        <v>155</v>
      </c>
      <c r="O4" s="251"/>
    </row>
    <row r="5" spans="1:15" x14ac:dyDescent="0.3">
      <c r="A5" t="s">
        <v>92</v>
      </c>
      <c r="B5" t="s">
        <v>284</v>
      </c>
      <c r="C5" t="s">
        <v>398</v>
      </c>
      <c r="D5" s="112" t="s">
        <v>399</v>
      </c>
      <c r="E5">
        <v>29380</v>
      </c>
      <c r="F5" t="s">
        <v>400</v>
      </c>
      <c r="G5">
        <v>139</v>
      </c>
      <c r="L5" s="137" t="s">
        <v>156</v>
      </c>
      <c r="M5" s="138">
        <v>1966</v>
      </c>
      <c r="N5" s="252" t="s">
        <v>155</v>
      </c>
      <c r="O5" s="253"/>
    </row>
    <row r="6" spans="1:15" x14ac:dyDescent="0.3">
      <c r="A6" t="s">
        <v>77</v>
      </c>
      <c r="B6" t="s">
        <v>17</v>
      </c>
      <c r="C6" s="112" t="s">
        <v>379</v>
      </c>
      <c r="D6" s="112" t="s">
        <v>380</v>
      </c>
      <c r="E6">
        <v>29950</v>
      </c>
      <c r="F6" t="s">
        <v>77</v>
      </c>
      <c r="G6">
        <v>45</v>
      </c>
      <c r="L6" s="137" t="s">
        <v>157</v>
      </c>
      <c r="M6" s="138">
        <v>2009</v>
      </c>
      <c r="N6" s="139">
        <v>2010</v>
      </c>
      <c r="O6" s="140">
        <v>2011</v>
      </c>
    </row>
    <row r="7" spans="1:15" x14ac:dyDescent="0.3">
      <c r="A7" t="s">
        <v>110</v>
      </c>
      <c r="B7" t="s">
        <v>109</v>
      </c>
      <c r="C7" t="s">
        <v>282</v>
      </c>
      <c r="D7" s="112" t="s">
        <v>283</v>
      </c>
      <c r="E7">
        <v>29200</v>
      </c>
      <c r="F7" t="s">
        <v>67</v>
      </c>
      <c r="G7">
        <v>224</v>
      </c>
      <c r="L7" s="137" t="s">
        <v>158</v>
      </c>
      <c r="M7" s="138">
        <v>2012</v>
      </c>
      <c r="N7" s="139">
        <v>2013</v>
      </c>
      <c r="O7" s="141">
        <v>2014</v>
      </c>
    </row>
    <row r="8" spans="1:15" ht="15" thickBot="1" x14ac:dyDescent="0.35">
      <c r="A8" t="s">
        <v>265</v>
      </c>
      <c r="B8" t="s">
        <v>336</v>
      </c>
      <c r="C8" t="s">
        <v>277</v>
      </c>
      <c r="D8" s="112" t="s">
        <v>278</v>
      </c>
      <c r="E8">
        <v>29270</v>
      </c>
      <c r="F8" t="s">
        <v>279</v>
      </c>
      <c r="G8">
        <v>230</v>
      </c>
      <c r="L8" s="227" t="s">
        <v>159</v>
      </c>
      <c r="M8" s="228">
        <v>2015</v>
      </c>
      <c r="N8" s="229">
        <v>2016</v>
      </c>
      <c r="O8" s="230">
        <v>2017</v>
      </c>
    </row>
    <row r="9" spans="1:15" x14ac:dyDescent="0.3">
      <c r="A9" t="s">
        <v>221</v>
      </c>
      <c r="B9" t="s">
        <v>37</v>
      </c>
      <c r="C9" t="s">
        <v>350</v>
      </c>
      <c r="D9" s="112" t="s">
        <v>351</v>
      </c>
      <c r="E9">
        <v>29520</v>
      </c>
      <c r="F9" t="s">
        <v>352</v>
      </c>
      <c r="G9">
        <v>148</v>
      </c>
      <c r="L9" s="132"/>
      <c r="M9" s="142"/>
      <c r="N9" s="142"/>
      <c r="O9" s="142"/>
    </row>
    <row r="10" spans="1:15" x14ac:dyDescent="0.3">
      <c r="A10" t="s">
        <v>114</v>
      </c>
      <c r="B10" t="s">
        <v>14</v>
      </c>
      <c r="C10" t="s">
        <v>353</v>
      </c>
      <c r="D10" s="112" t="s">
        <v>354</v>
      </c>
      <c r="E10">
        <v>29233</v>
      </c>
      <c r="F10" t="s">
        <v>114</v>
      </c>
      <c r="G10">
        <v>20</v>
      </c>
      <c r="L10" s="132" t="s">
        <v>162</v>
      </c>
      <c r="M10" t="s">
        <v>246</v>
      </c>
      <c r="N10" t="s">
        <v>247</v>
      </c>
      <c r="O10" s="147">
        <v>5</v>
      </c>
    </row>
    <row r="11" spans="1:15" x14ac:dyDescent="0.3">
      <c r="A11" t="s">
        <v>401</v>
      </c>
      <c r="B11" t="s">
        <v>402</v>
      </c>
      <c r="D11" s="112" t="s">
        <v>403</v>
      </c>
      <c r="E11">
        <v>29360</v>
      </c>
      <c r="F11" t="s">
        <v>307</v>
      </c>
      <c r="G11">
        <v>235</v>
      </c>
      <c r="L11" s="132" t="s">
        <v>225</v>
      </c>
      <c r="M11" s="125">
        <v>33</v>
      </c>
      <c r="N11" s="125">
        <v>38</v>
      </c>
    </row>
    <row r="12" spans="1:15" x14ac:dyDescent="0.3">
      <c r="A12" t="s">
        <v>251</v>
      </c>
      <c r="B12" t="s">
        <v>52</v>
      </c>
      <c r="C12" t="s">
        <v>442</v>
      </c>
      <c r="D12" s="112" t="s">
        <v>443</v>
      </c>
      <c r="E12">
        <v>29290</v>
      </c>
      <c r="F12" t="s">
        <v>444</v>
      </c>
      <c r="G12">
        <v>201</v>
      </c>
      <c r="L12" s="132" t="s">
        <v>309</v>
      </c>
      <c r="M12" s="125">
        <v>22</v>
      </c>
      <c r="N12" s="146">
        <v>27</v>
      </c>
    </row>
    <row r="13" spans="1:15" x14ac:dyDescent="0.3">
      <c r="A13" t="s">
        <v>207</v>
      </c>
      <c r="B13" t="s">
        <v>46</v>
      </c>
      <c r="C13" t="s">
        <v>404</v>
      </c>
      <c r="D13" s="112" t="s">
        <v>405</v>
      </c>
      <c r="E13">
        <v>29640</v>
      </c>
      <c r="F13" t="s">
        <v>369</v>
      </c>
      <c r="G13">
        <v>177</v>
      </c>
      <c r="L13" s="132" t="s">
        <v>310</v>
      </c>
      <c r="M13" s="125">
        <v>12</v>
      </c>
      <c r="N13" s="146">
        <v>17</v>
      </c>
    </row>
    <row r="14" spans="1:15" x14ac:dyDescent="0.3">
      <c r="A14" t="s">
        <v>90</v>
      </c>
      <c r="B14" t="s">
        <v>40</v>
      </c>
      <c r="C14" t="s">
        <v>304</v>
      </c>
      <c r="D14" s="112" t="s">
        <v>305</v>
      </c>
      <c r="E14">
        <v>29120</v>
      </c>
      <c r="F14" t="s">
        <v>216</v>
      </c>
      <c r="G14">
        <v>153</v>
      </c>
      <c r="L14" s="132" t="s">
        <v>165</v>
      </c>
      <c r="M14" s="125">
        <v>20</v>
      </c>
    </row>
    <row r="15" spans="1:15" x14ac:dyDescent="0.3">
      <c r="A15" t="s">
        <v>113</v>
      </c>
      <c r="B15" t="s">
        <v>13</v>
      </c>
      <c r="C15" t="s">
        <v>214</v>
      </c>
      <c r="D15" s="112" t="s">
        <v>215</v>
      </c>
      <c r="E15">
        <v>29100</v>
      </c>
      <c r="F15" t="s">
        <v>113</v>
      </c>
      <c r="G15">
        <v>17</v>
      </c>
      <c r="L15" s="132" t="s">
        <v>323</v>
      </c>
      <c r="M15" s="125">
        <v>10</v>
      </c>
    </row>
    <row r="16" spans="1:15" x14ac:dyDescent="0.3">
      <c r="A16" t="s">
        <v>220</v>
      </c>
      <c r="B16" t="s">
        <v>27</v>
      </c>
      <c r="C16" t="s">
        <v>406</v>
      </c>
      <c r="D16" s="112" t="s">
        <v>407</v>
      </c>
      <c r="E16">
        <v>29900</v>
      </c>
      <c r="F16" t="s">
        <v>408</v>
      </c>
      <c r="G16">
        <v>89</v>
      </c>
      <c r="L16" s="132" t="s">
        <v>164</v>
      </c>
      <c r="M16" s="125">
        <v>5</v>
      </c>
    </row>
    <row r="17" spans="1:7" x14ac:dyDescent="0.3">
      <c r="A17" t="s">
        <v>409</v>
      </c>
      <c r="B17" t="s">
        <v>410</v>
      </c>
      <c r="C17" t="s">
        <v>441</v>
      </c>
      <c r="D17" s="112" t="s">
        <v>440</v>
      </c>
      <c r="E17">
        <v>29760</v>
      </c>
      <c r="F17" t="s">
        <v>411</v>
      </c>
      <c r="G17">
        <v>237</v>
      </c>
    </row>
    <row r="18" spans="1:7" x14ac:dyDescent="0.3">
      <c r="A18" t="s">
        <v>200</v>
      </c>
      <c r="B18" t="s">
        <v>201</v>
      </c>
      <c r="C18" t="s">
        <v>355</v>
      </c>
      <c r="D18" s="112" t="s">
        <v>356</v>
      </c>
      <c r="E18">
        <v>29370</v>
      </c>
      <c r="F18" t="s">
        <v>200</v>
      </c>
      <c r="G18">
        <v>225</v>
      </c>
    </row>
    <row r="19" spans="1:7" x14ac:dyDescent="0.3">
      <c r="A19" t="s">
        <v>102</v>
      </c>
      <c r="B19" t="s">
        <v>54</v>
      </c>
      <c r="C19" t="s">
        <v>223</v>
      </c>
      <c r="D19" s="112" t="s">
        <v>224</v>
      </c>
      <c r="E19">
        <v>29500</v>
      </c>
      <c r="F19" t="s">
        <v>102</v>
      </c>
      <c r="G19">
        <v>206</v>
      </c>
    </row>
    <row r="20" spans="1:7" x14ac:dyDescent="0.3">
      <c r="A20" t="s">
        <v>123</v>
      </c>
      <c r="B20" t="s">
        <v>38</v>
      </c>
      <c r="C20" t="s">
        <v>357</v>
      </c>
      <c r="D20" s="112" t="s">
        <v>358</v>
      </c>
      <c r="E20">
        <v>29950</v>
      </c>
      <c r="F20" t="s">
        <v>77</v>
      </c>
      <c r="G20">
        <v>149</v>
      </c>
    </row>
    <row r="21" spans="1:7" x14ac:dyDescent="0.3">
      <c r="A21" t="s">
        <v>126</v>
      </c>
      <c r="B21" t="s">
        <v>43</v>
      </c>
      <c r="C21" t="s">
        <v>266</v>
      </c>
      <c r="D21" s="112" t="s">
        <v>267</v>
      </c>
      <c r="E21">
        <v>29880</v>
      </c>
      <c r="F21" t="s">
        <v>268</v>
      </c>
      <c r="G21">
        <v>157</v>
      </c>
    </row>
    <row r="22" spans="1:7" x14ac:dyDescent="0.3">
      <c r="A22" t="s">
        <v>89</v>
      </c>
      <c r="B22" t="s">
        <v>33</v>
      </c>
      <c r="C22" t="s">
        <v>374</v>
      </c>
      <c r="D22" s="112" t="s">
        <v>375</v>
      </c>
      <c r="E22">
        <v>29200</v>
      </c>
      <c r="F22" t="s">
        <v>67</v>
      </c>
      <c r="G22">
        <v>121</v>
      </c>
    </row>
    <row r="23" spans="1:7" x14ac:dyDescent="0.3">
      <c r="A23" t="s">
        <v>108</v>
      </c>
      <c r="B23" t="s">
        <v>61</v>
      </c>
      <c r="C23" t="s">
        <v>412</v>
      </c>
      <c r="D23" s="112" t="s">
        <v>413</v>
      </c>
      <c r="E23">
        <v>29800</v>
      </c>
      <c r="F23" t="s">
        <v>290</v>
      </c>
      <c r="G23">
        <v>222</v>
      </c>
    </row>
    <row r="24" spans="1:7" x14ac:dyDescent="0.3">
      <c r="A24" t="s">
        <v>117</v>
      </c>
      <c r="B24" t="s">
        <v>21</v>
      </c>
      <c r="C24" t="s">
        <v>272</v>
      </c>
      <c r="D24" s="112" t="s">
        <v>285</v>
      </c>
      <c r="E24">
        <v>29690</v>
      </c>
      <c r="F24" t="s">
        <v>117</v>
      </c>
      <c r="G24">
        <v>64</v>
      </c>
    </row>
    <row r="25" spans="1:7" x14ac:dyDescent="0.3">
      <c r="A25" t="s">
        <v>199</v>
      </c>
      <c r="B25" t="s">
        <v>31</v>
      </c>
      <c r="C25" t="s">
        <v>288</v>
      </c>
      <c r="D25" s="112" t="s">
        <v>289</v>
      </c>
      <c r="E25">
        <v>29800</v>
      </c>
      <c r="F25" t="s">
        <v>290</v>
      </c>
      <c r="G25">
        <v>107</v>
      </c>
    </row>
    <row r="26" spans="1:7" x14ac:dyDescent="0.3">
      <c r="A26" t="s">
        <v>93</v>
      </c>
      <c r="B26" t="s">
        <v>36</v>
      </c>
      <c r="C26" t="s">
        <v>359</v>
      </c>
      <c r="D26" s="112" t="s">
        <v>360</v>
      </c>
      <c r="E26">
        <v>29890</v>
      </c>
      <c r="F26" t="s">
        <v>361</v>
      </c>
      <c r="G26">
        <v>145</v>
      </c>
    </row>
    <row r="27" spans="1:7" x14ac:dyDescent="0.3">
      <c r="A27" t="s">
        <v>249</v>
      </c>
      <c r="B27" t="s">
        <v>250</v>
      </c>
      <c r="C27" t="s">
        <v>384</v>
      </c>
      <c r="D27" s="112" t="s">
        <v>270</v>
      </c>
      <c r="E27">
        <v>29200</v>
      </c>
      <c r="F27" t="s">
        <v>67</v>
      </c>
      <c r="G27">
        <v>226</v>
      </c>
    </row>
    <row r="28" spans="1:7" x14ac:dyDescent="0.3">
      <c r="A28" t="s">
        <v>120</v>
      </c>
      <c r="B28" t="s">
        <v>30</v>
      </c>
      <c r="C28" t="s">
        <v>414</v>
      </c>
      <c r="D28" s="112" t="s">
        <v>415</v>
      </c>
      <c r="E28">
        <v>29800</v>
      </c>
      <c r="F28" t="s">
        <v>211</v>
      </c>
      <c r="G28">
        <v>101</v>
      </c>
    </row>
    <row r="29" spans="1:7" x14ac:dyDescent="0.3">
      <c r="A29" t="s">
        <v>72</v>
      </c>
      <c r="B29" t="s">
        <v>12</v>
      </c>
      <c r="C29" t="s">
        <v>210</v>
      </c>
      <c r="D29" s="112" t="s">
        <v>335</v>
      </c>
      <c r="E29">
        <v>29800</v>
      </c>
      <c r="F29" t="s">
        <v>211</v>
      </c>
      <c r="G29">
        <v>16</v>
      </c>
    </row>
    <row r="30" spans="1:7" x14ac:dyDescent="0.3">
      <c r="A30" t="s">
        <v>70</v>
      </c>
      <c r="B30" t="s">
        <v>10</v>
      </c>
      <c r="C30" t="s">
        <v>69</v>
      </c>
      <c r="D30" s="112" t="s">
        <v>203</v>
      </c>
      <c r="E30">
        <v>29400</v>
      </c>
      <c r="F30" t="s">
        <v>70</v>
      </c>
      <c r="G30">
        <v>13</v>
      </c>
    </row>
    <row r="31" spans="1:7" x14ac:dyDescent="0.3">
      <c r="A31" t="s">
        <v>118</v>
      </c>
      <c r="B31" t="s">
        <v>25</v>
      </c>
      <c r="C31" t="s">
        <v>83</v>
      </c>
      <c r="D31" s="112" t="s">
        <v>205</v>
      </c>
      <c r="E31">
        <v>29620</v>
      </c>
      <c r="F31" t="s">
        <v>84</v>
      </c>
      <c r="G31">
        <v>83</v>
      </c>
    </row>
    <row r="32" spans="1:7" x14ac:dyDescent="0.3">
      <c r="A32" t="s">
        <v>124</v>
      </c>
      <c r="B32" t="s">
        <v>39</v>
      </c>
      <c r="C32" t="s">
        <v>94</v>
      </c>
      <c r="D32" s="112" t="s">
        <v>197</v>
      </c>
      <c r="E32">
        <v>29870</v>
      </c>
      <c r="F32" t="s">
        <v>95</v>
      </c>
      <c r="G32">
        <v>152</v>
      </c>
    </row>
    <row r="33" spans="1:7" x14ac:dyDescent="0.3">
      <c r="A33" t="s">
        <v>212</v>
      </c>
      <c r="B33" t="s">
        <v>50</v>
      </c>
      <c r="C33" t="s">
        <v>386</v>
      </c>
      <c r="D33" s="112" t="s">
        <v>387</v>
      </c>
      <c r="E33">
        <v>29590</v>
      </c>
      <c r="F33" t="s">
        <v>133</v>
      </c>
      <c r="G33">
        <v>197</v>
      </c>
    </row>
    <row r="34" spans="1:7" x14ac:dyDescent="0.3">
      <c r="A34" t="s">
        <v>119</v>
      </c>
      <c r="B34" t="s">
        <v>28</v>
      </c>
      <c r="C34" t="s">
        <v>330</v>
      </c>
      <c r="D34" s="112" t="s">
        <v>331</v>
      </c>
      <c r="E34">
        <v>29260</v>
      </c>
      <c r="F34" t="s">
        <v>119</v>
      </c>
      <c r="G34">
        <v>92</v>
      </c>
    </row>
    <row r="35" spans="1:7" x14ac:dyDescent="0.3">
      <c r="A35" t="s">
        <v>332</v>
      </c>
      <c r="B35" t="s">
        <v>416</v>
      </c>
      <c r="C35" t="s">
        <v>255</v>
      </c>
      <c r="D35" s="112" t="s">
        <v>364</v>
      </c>
      <c r="E35">
        <v>29690</v>
      </c>
      <c r="F35" t="s">
        <v>256</v>
      </c>
      <c r="G35">
        <v>196</v>
      </c>
    </row>
    <row r="36" spans="1:7" x14ac:dyDescent="0.3">
      <c r="A36" t="s">
        <v>71</v>
      </c>
      <c r="B36" t="s">
        <v>11</v>
      </c>
      <c r="C36" t="s">
        <v>209</v>
      </c>
      <c r="D36" s="112" t="s">
        <v>274</v>
      </c>
      <c r="E36">
        <v>29260</v>
      </c>
      <c r="F36" t="s">
        <v>71</v>
      </c>
      <c r="G36">
        <v>14</v>
      </c>
    </row>
    <row r="37" spans="1:7" x14ac:dyDescent="0.3">
      <c r="A37" t="s">
        <v>128</v>
      </c>
      <c r="B37" t="s">
        <v>45</v>
      </c>
      <c r="C37" t="s">
        <v>382</v>
      </c>
      <c r="D37" s="112" t="s">
        <v>383</v>
      </c>
      <c r="E37">
        <v>29280</v>
      </c>
      <c r="F37" t="s">
        <v>306</v>
      </c>
      <c r="G37">
        <v>172</v>
      </c>
    </row>
    <row r="38" spans="1:7" x14ac:dyDescent="0.3">
      <c r="A38" t="s">
        <v>100</v>
      </c>
      <c r="B38" t="s">
        <v>49</v>
      </c>
      <c r="C38" t="s">
        <v>276</v>
      </c>
      <c r="D38" s="112" t="s">
        <v>280</v>
      </c>
      <c r="E38">
        <v>29750</v>
      </c>
      <c r="F38" t="s">
        <v>100</v>
      </c>
      <c r="G38">
        <v>190</v>
      </c>
    </row>
    <row r="39" spans="1:7" x14ac:dyDescent="0.3">
      <c r="A39" t="s">
        <v>82</v>
      </c>
      <c r="B39" t="s">
        <v>23</v>
      </c>
      <c r="C39" t="s">
        <v>337</v>
      </c>
      <c r="D39" s="112" t="s">
        <v>338</v>
      </c>
      <c r="E39">
        <v>29360</v>
      </c>
      <c r="F39" t="s">
        <v>307</v>
      </c>
      <c r="G39">
        <v>74</v>
      </c>
    </row>
    <row r="40" spans="1:7" x14ac:dyDescent="0.3">
      <c r="A40" t="s">
        <v>122</v>
      </c>
      <c r="B40" t="s">
        <v>35</v>
      </c>
      <c r="C40" t="s">
        <v>91</v>
      </c>
      <c r="D40" s="112" t="s">
        <v>202</v>
      </c>
      <c r="E40">
        <v>29200</v>
      </c>
      <c r="F40" t="s">
        <v>67</v>
      </c>
      <c r="G40">
        <v>127</v>
      </c>
    </row>
    <row r="41" spans="1:7" x14ac:dyDescent="0.3">
      <c r="A41" t="s">
        <v>131</v>
      </c>
      <c r="B41" t="s">
        <v>55</v>
      </c>
      <c r="C41" t="s">
        <v>341</v>
      </c>
      <c r="D41" s="112" t="s">
        <v>365</v>
      </c>
      <c r="E41">
        <v>29860</v>
      </c>
      <c r="F41" t="s">
        <v>131</v>
      </c>
      <c r="G41">
        <v>207</v>
      </c>
    </row>
    <row r="42" spans="1:7" x14ac:dyDescent="0.3">
      <c r="A42" t="s">
        <v>121</v>
      </c>
      <c r="B42" t="s">
        <v>34</v>
      </c>
      <c r="C42" t="s">
        <v>292</v>
      </c>
      <c r="D42" s="112" t="s">
        <v>293</v>
      </c>
      <c r="E42">
        <v>29700</v>
      </c>
      <c r="F42" t="s">
        <v>121</v>
      </c>
      <c r="G42">
        <v>126</v>
      </c>
    </row>
    <row r="43" spans="1:7" x14ac:dyDescent="0.3">
      <c r="A43" t="s">
        <v>198</v>
      </c>
      <c r="B43" t="s">
        <v>24</v>
      </c>
      <c r="C43" t="s">
        <v>417</v>
      </c>
      <c r="D43" s="112" t="s">
        <v>418</v>
      </c>
      <c r="E43">
        <v>29000</v>
      </c>
      <c r="F43" t="s">
        <v>73</v>
      </c>
      <c r="G43">
        <v>82</v>
      </c>
    </row>
    <row r="44" spans="1:7" x14ac:dyDescent="0.3">
      <c r="A44" t="s">
        <v>286</v>
      </c>
      <c r="B44" t="s">
        <v>287</v>
      </c>
      <c r="C44" t="s">
        <v>333</v>
      </c>
      <c r="D44" s="112" t="s">
        <v>334</v>
      </c>
      <c r="E44">
        <v>29810</v>
      </c>
      <c r="F44" t="s">
        <v>286</v>
      </c>
      <c r="G44">
        <v>231</v>
      </c>
    </row>
    <row r="45" spans="1:7" x14ac:dyDescent="0.3">
      <c r="A45" t="s">
        <v>112</v>
      </c>
      <c r="B45" t="s">
        <v>9</v>
      </c>
      <c r="C45" t="s">
        <v>366</v>
      </c>
      <c r="D45" s="112" t="s">
        <v>385</v>
      </c>
      <c r="E45">
        <v>29830</v>
      </c>
      <c r="F45" t="s">
        <v>271</v>
      </c>
      <c r="G45">
        <v>12</v>
      </c>
    </row>
    <row r="46" spans="1:7" x14ac:dyDescent="0.3">
      <c r="A46" t="s">
        <v>127</v>
      </c>
      <c r="B46" t="s">
        <v>44</v>
      </c>
      <c r="C46" t="s">
        <v>328</v>
      </c>
      <c r="D46" s="112" t="s">
        <v>329</v>
      </c>
      <c r="E46">
        <v>29260</v>
      </c>
      <c r="F46" t="s">
        <v>127</v>
      </c>
      <c r="G46">
        <v>171</v>
      </c>
    </row>
    <row r="47" spans="1:7" x14ac:dyDescent="0.3">
      <c r="A47" t="s">
        <v>388</v>
      </c>
      <c r="B47" t="s">
        <v>389</v>
      </c>
      <c r="C47" t="s">
        <v>437</v>
      </c>
      <c r="D47" s="112" t="s">
        <v>438</v>
      </c>
      <c r="E47">
        <v>29670</v>
      </c>
      <c r="F47" t="s">
        <v>439</v>
      </c>
      <c r="G47">
        <v>233</v>
      </c>
    </row>
    <row r="48" spans="1:7" x14ac:dyDescent="0.3">
      <c r="A48" t="s">
        <v>76</v>
      </c>
      <c r="B48" t="s">
        <v>16</v>
      </c>
      <c r="C48" t="s">
        <v>75</v>
      </c>
      <c r="D48" s="112" t="s">
        <v>204</v>
      </c>
      <c r="E48">
        <v>29630</v>
      </c>
      <c r="F48" t="s">
        <v>76</v>
      </c>
      <c r="G48">
        <v>41</v>
      </c>
    </row>
    <row r="49" spans="1:7" x14ac:dyDescent="0.3">
      <c r="A49" t="s">
        <v>115</v>
      </c>
      <c r="B49" t="s">
        <v>15</v>
      </c>
      <c r="C49" t="s">
        <v>74</v>
      </c>
      <c r="D49" s="112" t="s">
        <v>253</v>
      </c>
      <c r="E49">
        <v>29200</v>
      </c>
      <c r="F49" t="s">
        <v>67</v>
      </c>
      <c r="G49">
        <v>25</v>
      </c>
    </row>
    <row r="50" spans="1:7" x14ac:dyDescent="0.3">
      <c r="A50" t="s">
        <v>116</v>
      </c>
      <c r="B50" t="s">
        <v>18</v>
      </c>
      <c r="C50" t="s">
        <v>367</v>
      </c>
      <c r="D50" s="112" t="s">
        <v>368</v>
      </c>
      <c r="E50">
        <v>29640</v>
      </c>
      <c r="F50" t="s">
        <v>369</v>
      </c>
      <c r="G50">
        <v>54</v>
      </c>
    </row>
    <row r="51" spans="1:7" x14ac:dyDescent="0.3">
      <c r="A51" t="s">
        <v>325</v>
      </c>
      <c r="B51" t="s">
        <v>326</v>
      </c>
      <c r="C51" t="s">
        <v>419</v>
      </c>
      <c r="D51" s="112" t="s">
        <v>420</v>
      </c>
      <c r="E51">
        <v>29810</v>
      </c>
      <c r="F51" t="s">
        <v>421</v>
      </c>
      <c r="G51">
        <v>234</v>
      </c>
    </row>
    <row r="52" spans="1:7" x14ac:dyDescent="0.3">
      <c r="A52" t="s">
        <v>99</v>
      </c>
      <c r="B52" t="s">
        <v>48</v>
      </c>
      <c r="C52" t="s">
        <v>294</v>
      </c>
      <c r="D52" s="112" t="s">
        <v>295</v>
      </c>
      <c r="E52">
        <v>29400</v>
      </c>
      <c r="F52" t="s">
        <v>70</v>
      </c>
      <c r="G52">
        <v>188</v>
      </c>
    </row>
    <row r="53" spans="1:7" x14ac:dyDescent="0.3">
      <c r="A53" t="s">
        <v>132</v>
      </c>
      <c r="B53" t="s">
        <v>378</v>
      </c>
      <c r="C53" t="s">
        <v>213</v>
      </c>
      <c r="D53" s="112" t="s">
        <v>275</v>
      </c>
      <c r="E53">
        <v>29400</v>
      </c>
      <c r="F53" t="s">
        <v>269</v>
      </c>
      <c r="G53">
        <v>216</v>
      </c>
    </row>
    <row r="54" spans="1:7" x14ac:dyDescent="0.3">
      <c r="A54" t="s">
        <v>98</v>
      </c>
      <c r="B54" t="s">
        <v>56</v>
      </c>
      <c r="C54" t="s">
        <v>103</v>
      </c>
      <c r="D54" s="112" t="s">
        <v>208</v>
      </c>
      <c r="E54">
        <v>29600</v>
      </c>
      <c r="F54" t="s">
        <v>98</v>
      </c>
      <c r="G54">
        <v>210</v>
      </c>
    </row>
    <row r="55" spans="1:7" x14ac:dyDescent="0.3">
      <c r="A55" t="s">
        <v>78</v>
      </c>
      <c r="B55" t="s">
        <v>19</v>
      </c>
      <c r="C55" t="s">
        <v>302</v>
      </c>
      <c r="D55" s="112" t="s">
        <v>303</v>
      </c>
      <c r="E55">
        <v>29400</v>
      </c>
      <c r="F55" t="s">
        <v>70</v>
      </c>
      <c r="G55">
        <v>61</v>
      </c>
    </row>
    <row r="56" spans="1:7" x14ac:dyDescent="0.3">
      <c r="A56" t="s">
        <v>129</v>
      </c>
      <c r="B56" t="s">
        <v>51</v>
      </c>
      <c r="C56" t="s">
        <v>308</v>
      </c>
      <c r="D56" s="112" t="s">
        <v>422</v>
      </c>
      <c r="E56">
        <v>29000</v>
      </c>
      <c r="F56" t="s">
        <v>73</v>
      </c>
      <c r="G56">
        <v>198</v>
      </c>
    </row>
    <row r="57" spans="1:7" x14ac:dyDescent="0.3">
      <c r="A57" t="s">
        <v>219</v>
      </c>
      <c r="B57" t="s">
        <v>47</v>
      </c>
      <c r="C57" t="s">
        <v>347</v>
      </c>
      <c r="D57" s="112" t="s">
        <v>348</v>
      </c>
      <c r="E57">
        <v>29000</v>
      </c>
      <c r="F57" t="s">
        <v>73</v>
      </c>
      <c r="G57">
        <v>181</v>
      </c>
    </row>
    <row r="58" spans="1:7" x14ac:dyDescent="0.3">
      <c r="A58" t="s">
        <v>125</v>
      </c>
      <c r="B58" t="s">
        <v>41</v>
      </c>
      <c r="C58" t="s">
        <v>370</v>
      </c>
      <c r="D58" s="112" t="s">
        <v>371</v>
      </c>
      <c r="E58">
        <v>29930</v>
      </c>
      <c r="F58" t="s">
        <v>125</v>
      </c>
      <c r="G58">
        <v>154</v>
      </c>
    </row>
    <row r="59" spans="1:7" x14ac:dyDescent="0.3">
      <c r="A59" t="s">
        <v>88</v>
      </c>
      <c r="B59" t="s">
        <v>32</v>
      </c>
      <c r="C59" t="s">
        <v>87</v>
      </c>
      <c r="D59" s="112" t="s">
        <v>218</v>
      </c>
      <c r="E59">
        <v>29790</v>
      </c>
      <c r="F59" t="s">
        <v>88</v>
      </c>
      <c r="G59">
        <v>117</v>
      </c>
    </row>
    <row r="60" spans="1:7" x14ac:dyDescent="0.3">
      <c r="A60" t="s">
        <v>133</v>
      </c>
      <c r="B60" t="s">
        <v>60</v>
      </c>
      <c r="C60" t="s">
        <v>423</v>
      </c>
      <c r="D60" s="112" t="s">
        <v>424</v>
      </c>
      <c r="E60">
        <v>29590</v>
      </c>
      <c r="F60" t="s">
        <v>425</v>
      </c>
      <c r="G60">
        <v>218</v>
      </c>
    </row>
    <row r="61" spans="1:7" x14ac:dyDescent="0.3">
      <c r="A61" t="s">
        <v>216</v>
      </c>
      <c r="B61" t="s">
        <v>20</v>
      </c>
      <c r="C61" t="s">
        <v>79</v>
      </c>
      <c r="D61" s="112" t="s">
        <v>217</v>
      </c>
      <c r="E61">
        <v>29740</v>
      </c>
      <c r="F61" t="s">
        <v>80</v>
      </c>
      <c r="G61">
        <v>62</v>
      </c>
    </row>
    <row r="62" spans="1:7" x14ac:dyDescent="0.3">
      <c r="A62" t="s">
        <v>106</v>
      </c>
      <c r="B62" t="s">
        <v>58</v>
      </c>
      <c r="C62" t="s">
        <v>281</v>
      </c>
      <c r="D62" s="112" t="s">
        <v>349</v>
      </c>
      <c r="E62">
        <v>29830</v>
      </c>
      <c r="F62" t="s">
        <v>112</v>
      </c>
      <c r="G62">
        <v>213</v>
      </c>
    </row>
    <row r="63" spans="1:7" x14ac:dyDescent="0.3">
      <c r="A63" t="s">
        <v>426</v>
      </c>
      <c r="B63" t="s">
        <v>427</v>
      </c>
      <c r="C63" t="s">
        <v>428</v>
      </c>
      <c r="D63" s="112" t="s">
        <v>429</v>
      </c>
      <c r="E63">
        <v>29590</v>
      </c>
      <c r="F63" t="s">
        <v>430</v>
      </c>
      <c r="G63">
        <v>238</v>
      </c>
    </row>
    <row r="64" spans="1:7" x14ac:dyDescent="0.3">
      <c r="A64" t="s">
        <v>86</v>
      </c>
      <c r="B64" t="s">
        <v>381</v>
      </c>
      <c r="C64" t="s">
        <v>298</v>
      </c>
      <c r="D64" s="127" t="s">
        <v>299</v>
      </c>
      <c r="E64">
        <v>29300</v>
      </c>
      <c r="F64" t="s">
        <v>86</v>
      </c>
      <c r="G64">
        <v>99</v>
      </c>
    </row>
    <row r="65" spans="1:7" x14ac:dyDescent="0.3">
      <c r="A65" t="s">
        <v>431</v>
      </c>
      <c r="B65" t="s">
        <v>432</v>
      </c>
      <c r="C65" t="s">
        <v>433</v>
      </c>
      <c r="D65" s="112" t="s">
        <v>434</v>
      </c>
      <c r="E65">
        <v>29000</v>
      </c>
      <c r="F65" t="s">
        <v>73</v>
      </c>
      <c r="G65">
        <v>236</v>
      </c>
    </row>
    <row r="66" spans="1:7" x14ac:dyDescent="0.3">
      <c r="A66" t="s">
        <v>85</v>
      </c>
      <c r="B66" t="s">
        <v>26</v>
      </c>
      <c r="C66" t="s">
        <v>296</v>
      </c>
      <c r="D66" s="112" t="s">
        <v>297</v>
      </c>
      <c r="E66">
        <v>29260</v>
      </c>
      <c r="F66" t="s">
        <v>119</v>
      </c>
      <c r="G66">
        <v>84</v>
      </c>
    </row>
    <row r="67" spans="1:7" x14ac:dyDescent="0.3">
      <c r="A67" t="s">
        <v>206</v>
      </c>
      <c r="B67" t="s">
        <v>29</v>
      </c>
      <c r="C67" t="s">
        <v>254</v>
      </c>
      <c r="D67" s="112" t="s">
        <v>376</v>
      </c>
      <c r="E67">
        <v>29600</v>
      </c>
      <c r="F67" t="s">
        <v>98</v>
      </c>
      <c r="G67">
        <v>95</v>
      </c>
    </row>
    <row r="68" spans="1:7" x14ac:dyDescent="0.3">
      <c r="A68" t="s">
        <v>107</v>
      </c>
      <c r="B68" t="s">
        <v>59</v>
      </c>
      <c r="C68" t="s">
        <v>300</v>
      </c>
      <c r="D68" s="112" t="s">
        <v>377</v>
      </c>
      <c r="E68" t="s">
        <v>301</v>
      </c>
      <c r="G68">
        <v>217</v>
      </c>
    </row>
    <row r="69" spans="1:7" x14ac:dyDescent="0.3">
      <c r="A69" t="s">
        <v>68</v>
      </c>
      <c r="B69" t="s">
        <v>8</v>
      </c>
      <c r="C69" t="s">
        <v>372</v>
      </c>
      <c r="D69" s="112" t="s">
        <v>373</v>
      </c>
      <c r="E69">
        <v>29290</v>
      </c>
      <c r="F69" t="s">
        <v>68</v>
      </c>
      <c r="G69">
        <v>6</v>
      </c>
    </row>
    <row r="70" spans="1:7" x14ac:dyDescent="0.3">
      <c r="A70" t="s">
        <v>81</v>
      </c>
      <c r="B70" t="s">
        <v>22</v>
      </c>
      <c r="C70" t="s">
        <v>339</v>
      </c>
      <c r="D70" s="112" t="s">
        <v>340</v>
      </c>
      <c r="E70">
        <v>29410</v>
      </c>
      <c r="F70" t="s">
        <v>273</v>
      </c>
      <c r="G70">
        <v>73</v>
      </c>
    </row>
    <row r="71" spans="1:7" x14ac:dyDescent="0.3">
      <c r="A71" t="s">
        <v>435</v>
      </c>
      <c r="B71" t="s">
        <v>436</v>
      </c>
      <c r="C71" t="s">
        <v>362</v>
      </c>
      <c r="D71" s="112" t="s">
        <v>363</v>
      </c>
      <c r="E71">
        <v>29520</v>
      </c>
      <c r="F71" t="s">
        <v>291</v>
      </c>
      <c r="G71">
        <v>239</v>
      </c>
    </row>
    <row r="72" spans="1:7" x14ac:dyDescent="0.3">
      <c r="A72" t="s">
        <v>97</v>
      </c>
      <c r="B72" t="s">
        <v>42</v>
      </c>
      <c r="C72" t="s">
        <v>96</v>
      </c>
      <c r="D72" s="112" t="s">
        <v>222</v>
      </c>
      <c r="E72">
        <v>29300</v>
      </c>
      <c r="F72" t="s">
        <v>97</v>
      </c>
      <c r="G72">
        <v>155</v>
      </c>
    </row>
  </sheetData>
  <sheetProtection algorithmName="SHA-512" hashValue="+BvL8t9TNLcWlV1uxPrT9fbmpTExIzFGUJ5s7jUCpTM3r66JG8hER2VocV2W/ziCFzEjCtcH5a1g7AiCzTY0CQ==" saltValue="DrMUNTCQ3vioP9vj+a38eg==" spinCount="100000" sheet="1" objects="1" scenarios="1"/>
  <autoFilter ref="A1:G69" xr:uid="{00000000-0009-0000-0000-000000000000}">
    <sortState xmlns:xlrd2="http://schemas.microsoft.com/office/spreadsheetml/2017/richdata2" ref="A2:G67">
      <sortCondition ref="A1"/>
    </sortState>
  </autoFilter>
  <sortState xmlns:xlrd2="http://schemas.microsoft.com/office/spreadsheetml/2017/richdata2" ref="A3:G68">
    <sortCondition ref="A3:A68"/>
  </sortState>
  <mergeCells count="2">
    <mergeCell ref="N4:O4"/>
    <mergeCell ref="N5:O5"/>
  </mergeCells>
  <pageMargins left="0.7" right="0.7" top="0.75" bottom="0.75" header="0.3" footer="0.3"/>
  <pageSetup paperSize="9" scale="80" fitToHeight="0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>
    <tabColor theme="2" tint="-0.499984740745262"/>
    <pageSetUpPr fitToPage="1"/>
  </sheetPr>
  <dimension ref="A3:O26"/>
  <sheetViews>
    <sheetView tabSelected="1" workbookViewId="0">
      <selection activeCell="B5" sqref="B5"/>
    </sheetView>
  </sheetViews>
  <sheetFormatPr baseColWidth="10" defaultRowHeight="14.4" x14ac:dyDescent="0.3"/>
  <cols>
    <col min="1" max="1" width="37.88671875" customWidth="1"/>
    <col min="2" max="2" width="40.5546875" customWidth="1"/>
    <col min="4" max="4" width="16" customWidth="1"/>
    <col min="6" max="7" width="32.33203125" customWidth="1"/>
  </cols>
  <sheetData>
    <row r="3" spans="1:15" ht="30" x14ac:dyDescent="0.5">
      <c r="A3" s="231" t="s">
        <v>186</v>
      </c>
      <c r="B3" s="126">
        <v>2026</v>
      </c>
    </row>
    <row r="4" spans="1:15" ht="15" thickBot="1" x14ac:dyDescent="0.35"/>
    <row r="5" spans="1:15" ht="32.25" customHeight="1" thickBot="1" x14ac:dyDescent="0.35">
      <c r="A5" s="1" t="s">
        <v>142</v>
      </c>
      <c r="B5" s="25"/>
      <c r="F5" s="8"/>
      <c r="G5" s="6"/>
      <c r="H5" s="6"/>
      <c r="I5" s="6"/>
      <c r="J5" s="6"/>
      <c r="K5" s="6"/>
      <c r="L5" s="6"/>
      <c r="M5" s="6"/>
      <c r="N5" s="6"/>
      <c r="O5" s="21"/>
    </row>
    <row r="6" spans="1:15" ht="15" customHeight="1" x14ac:dyDescent="0.3">
      <c r="A6" s="1"/>
      <c r="F6" s="8"/>
      <c r="G6" s="6"/>
      <c r="H6" s="6"/>
      <c r="I6" s="6"/>
      <c r="J6" s="82" t="s">
        <v>190</v>
      </c>
      <c r="K6" s="6"/>
      <c r="L6" s="6"/>
      <c r="M6" s="6"/>
      <c r="N6" s="6"/>
      <c r="O6" s="21"/>
    </row>
    <row r="7" spans="1:15" ht="32.25" customHeight="1" x14ac:dyDescent="0.3">
      <c r="A7" s="1" t="s">
        <v>141</v>
      </c>
      <c r="B7" s="73">
        <f ca="1">TODAY()</f>
        <v>46057</v>
      </c>
      <c r="F7" s="8"/>
      <c r="G7" s="6"/>
      <c r="H7" s="6"/>
      <c r="I7" s="6"/>
      <c r="J7" s="6"/>
      <c r="K7" s="6"/>
      <c r="L7" s="6"/>
      <c r="M7" s="6"/>
      <c r="N7" s="6"/>
      <c r="O7" s="21"/>
    </row>
    <row r="8" spans="1:15" ht="17.25" customHeight="1" x14ac:dyDescent="0.3">
      <c r="A8" s="1"/>
    </row>
    <row r="9" spans="1:15" ht="11.25" customHeight="1" x14ac:dyDescent="0.3">
      <c r="A9" s="86" t="s">
        <v>191</v>
      </c>
    </row>
    <row r="10" spans="1:15" x14ac:dyDescent="0.3">
      <c r="A10" s="84" t="s">
        <v>136</v>
      </c>
      <c r="B10" s="85" t="e">
        <f>+IF(B17="",VLOOKUP($B$5,Parametre!$A:$H,3,FALSE),"")</f>
        <v>#N/A</v>
      </c>
    </row>
    <row r="11" spans="1:15" x14ac:dyDescent="0.3">
      <c r="A11" s="84" t="s">
        <v>137</v>
      </c>
      <c r="B11" s="85" t="e">
        <f>IF($B$10="","",VLOOKUP($B$5,Parametre!$A:$H,4,FALSE))</f>
        <v>#N/A</v>
      </c>
    </row>
    <row r="12" spans="1:15" x14ac:dyDescent="0.3">
      <c r="A12" s="84" t="s">
        <v>138</v>
      </c>
      <c r="B12" s="85" t="e">
        <f>IF($B$10="","",VLOOKUP($B$5,Parametre!$A:$H,5,FALSE))</f>
        <v>#N/A</v>
      </c>
    </row>
    <row r="13" spans="1:15" x14ac:dyDescent="0.3">
      <c r="A13" s="84" t="s">
        <v>139</v>
      </c>
      <c r="B13" s="85" t="e">
        <f>IF($B$10="","",VLOOKUP($B$5,Parametre!$A:$H,6,FALSE))</f>
        <v>#N/A</v>
      </c>
    </row>
    <row r="14" spans="1:15" x14ac:dyDescent="0.3">
      <c r="F14" s="6"/>
      <c r="G14" s="21"/>
    </row>
    <row r="15" spans="1:15" x14ac:dyDescent="0.3">
      <c r="A15" s="2" t="s">
        <v>140</v>
      </c>
      <c r="F15" s="6"/>
      <c r="G15" s="21"/>
    </row>
    <row r="16" spans="1:15" x14ac:dyDescent="0.3">
      <c r="F16" s="6"/>
      <c r="G16" s="21"/>
    </row>
    <row r="17" spans="1:5" x14ac:dyDescent="0.3">
      <c r="A17" s="84" t="s">
        <v>136</v>
      </c>
      <c r="B17" s="85"/>
    </row>
    <row r="18" spans="1:5" x14ac:dyDescent="0.3">
      <c r="A18" s="84" t="s">
        <v>137</v>
      </c>
      <c r="B18" s="85"/>
    </row>
    <row r="19" spans="1:5" x14ac:dyDescent="0.3">
      <c r="A19" s="84" t="s">
        <v>138</v>
      </c>
      <c r="B19" s="85"/>
    </row>
    <row r="20" spans="1:5" x14ac:dyDescent="0.3">
      <c r="A20" s="84" t="s">
        <v>139</v>
      </c>
      <c r="B20" s="85"/>
    </row>
    <row r="22" spans="1:5" x14ac:dyDescent="0.3">
      <c r="A22" s="114"/>
    </row>
    <row r="25" spans="1:5" x14ac:dyDescent="0.3">
      <c r="D25" s="8"/>
      <c r="E25" s="6"/>
    </row>
    <row r="26" spans="1:5" x14ac:dyDescent="0.3">
      <c r="D26" s="8"/>
      <c r="E26" s="6"/>
    </row>
  </sheetData>
  <dataValidations xWindow="432" yWindow="345" count="1">
    <dataValidation type="list" allowBlank="1" showInputMessage="1" showErrorMessage="1" promptTitle="selectionner votre club " prompt="selectionner votre club à l'aide du curseur à droite de la cellule." sqref="B5" xr:uid="{00000000-0002-0000-0100-000000000000}">
      <formula1>club</formula1>
    </dataValidation>
  </dataValidations>
  <pageMargins left="0.7" right="0.7" top="0.75" bottom="0.75" header="0.3" footer="0.3"/>
  <pageSetup paperSize="9" scale="72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>
    <tabColor rgb="FF00B0F0"/>
    <pageSetUpPr fitToPage="1"/>
  </sheetPr>
  <dimension ref="A1:AO410"/>
  <sheetViews>
    <sheetView topLeftCell="E1" zoomScale="78" zoomScaleNormal="78" workbookViewId="0">
      <selection activeCell="E17" sqref="E17"/>
    </sheetView>
  </sheetViews>
  <sheetFormatPr baseColWidth="10" defaultColWidth="14.5546875" defaultRowHeight="14.4" outlineLevelCol="1" x14ac:dyDescent="0.3"/>
  <cols>
    <col min="1" max="1" width="17.6640625" style="7" hidden="1" customWidth="1" outlineLevel="1"/>
    <col min="2" max="2" width="19.6640625" style="7" hidden="1" customWidth="1" outlineLevel="1"/>
    <col min="3" max="3" width="36.6640625" style="7" hidden="1" customWidth="1" outlineLevel="1"/>
    <col min="4" max="4" width="20" style="7" hidden="1" customWidth="1" outlineLevel="1"/>
    <col min="5" max="5" width="24.109375" style="8" customWidth="1" collapsed="1"/>
    <col min="6" max="6" width="26.33203125" style="6" customWidth="1"/>
    <col min="7" max="7" width="17.44140625" style="6" customWidth="1"/>
    <col min="8" max="8" width="9.5546875" style="6" customWidth="1"/>
    <col min="9" max="9" width="8.6640625" style="6" customWidth="1"/>
    <col min="10" max="10" width="0.109375" style="6" customWidth="1"/>
    <col min="11" max="11" width="6.33203125" style="6" customWidth="1"/>
    <col min="12" max="12" width="14.5546875" style="6" customWidth="1"/>
    <col min="13" max="13" width="0.109375" style="6" customWidth="1"/>
    <col min="14" max="14" width="33.6640625" style="21" customWidth="1"/>
    <col min="15" max="15" width="0.109375" style="6" customWidth="1"/>
    <col min="16" max="16" width="10.77734375" style="21" customWidth="1"/>
    <col min="17" max="17" width="20.77734375" style="6" customWidth="1"/>
    <col min="18" max="18" width="0.109375" style="6" customWidth="1"/>
    <col min="19" max="19" width="10.77734375" style="6" customWidth="1"/>
    <col min="20" max="20" width="16.109375" style="6" hidden="1" customWidth="1"/>
    <col min="21" max="24" width="0.109375" style="6" customWidth="1"/>
    <col min="25" max="25" width="10.77734375" style="6" customWidth="1"/>
    <col min="26" max="26" width="30.77734375" style="6" customWidth="1"/>
    <col min="27" max="27" width="18.77734375" style="6" customWidth="1"/>
    <col min="28" max="29" width="10.77734375" style="6" customWidth="1"/>
    <col min="30" max="259" width="14.5546875" style="7"/>
    <col min="260" max="280" width="14.5546875" style="7" customWidth="1"/>
    <col min="281" max="515" width="14.5546875" style="7"/>
    <col min="516" max="536" width="14.5546875" style="7" customWidth="1"/>
    <col min="537" max="771" width="14.5546875" style="7"/>
    <col min="772" max="792" width="14.5546875" style="7" customWidth="1"/>
    <col min="793" max="1027" width="14.5546875" style="7"/>
    <col min="1028" max="1048" width="14.5546875" style="7" customWidth="1"/>
    <col min="1049" max="1283" width="14.5546875" style="7"/>
    <col min="1284" max="1304" width="14.5546875" style="7" customWidth="1"/>
    <col min="1305" max="1539" width="14.5546875" style="7"/>
    <col min="1540" max="1560" width="14.5546875" style="7" customWidth="1"/>
    <col min="1561" max="1795" width="14.5546875" style="7"/>
    <col min="1796" max="1816" width="14.5546875" style="7" customWidth="1"/>
    <col min="1817" max="2051" width="14.5546875" style="7"/>
    <col min="2052" max="2072" width="14.5546875" style="7" customWidth="1"/>
    <col min="2073" max="2307" width="14.5546875" style="7"/>
    <col min="2308" max="2328" width="14.5546875" style="7" customWidth="1"/>
    <col min="2329" max="2563" width="14.5546875" style="7"/>
    <col min="2564" max="2584" width="14.5546875" style="7" customWidth="1"/>
    <col min="2585" max="2819" width="14.5546875" style="7"/>
    <col min="2820" max="2840" width="14.5546875" style="7" customWidth="1"/>
    <col min="2841" max="3075" width="14.5546875" style="7"/>
    <col min="3076" max="3096" width="14.5546875" style="7" customWidth="1"/>
    <col min="3097" max="3331" width="14.5546875" style="7"/>
    <col min="3332" max="3352" width="14.5546875" style="7" customWidth="1"/>
    <col min="3353" max="3587" width="14.5546875" style="7"/>
    <col min="3588" max="3608" width="14.5546875" style="7" customWidth="1"/>
    <col min="3609" max="3843" width="14.5546875" style="7"/>
    <col min="3844" max="3864" width="14.5546875" style="7" customWidth="1"/>
    <col min="3865" max="4099" width="14.5546875" style="7"/>
    <col min="4100" max="4120" width="14.5546875" style="7" customWidth="1"/>
    <col min="4121" max="4355" width="14.5546875" style="7"/>
    <col min="4356" max="4376" width="14.5546875" style="7" customWidth="1"/>
    <col min="4377" max="4611" width="14.5546875" style="7"/>
    <col min="4612" max="4632" width="14.5546875" style="7" customWidth="1"/>
    <col min="4633" max="4867" width="14.5546875" style="7"/>
    <col min="4868" max="4888" width="14.5546875" style="7" customWidth="1"/>
    <col min="4889" max="5123" width="14.5546875" style="7"/>
    <col min="5124" max="5144" width="14.5546875" style="7" customWidth="1"/>
    <col min="5145" max="5379" width="14.5546875" style="7"/>
    <col min="5380" max="5400" width="14.5546875" style="7" customWidth="1"/>
    <col min="5401" max="5635" width="14.5546875" style="7"/>
    <col min="5636" max="5656" width="14.5546875" style="7" customWidth="1"/>
    <col min="5657" max="5891" width="14.5546875" style="7"/>
    <col min="5892" max="5912" width="14.5546875" style="7" customWidth="1"/>
    <col min="5913" max="6147" width="14.5546875" style="7"/>
    <col min="6148" max="6168" width="14.5546875" style="7" customWidth="1"/>
    <col min="6169" max="6403" width="14.5546875" style="7"/>
    <col min="6404" max="6424" width="14.5546875" style="7" customWidth="1"/>
    <col min="6425" max="6659" width="14.5546875" style="7"/>
    <col min="6660" max="6680" width="14.5546875" style="7" customWidth="1"/>
    <col min="6681" max="6915" width="14.5546875" style="7"/>
    <col min="6916" max="6936" width="14.5546875" style="7" customWidth="1"/>
    <col min="6937" max="7171" width="14.5546875" style="7"/>
    <col min="7172" max="7192" width="14.5546875" style="7" customWidth="1"/>
    <col min="7193" max="7427" width="14.5546875" style="7"/>
    <col min="7428" max="7448" width="14.5546875" style="7" customWidth="1"/>
    <col min="7449" max="7683" width="14.5546875" style="7"/>
    <col min="7684" max="7704" width="14.5546875" style="7" customWidth="1"/>
    <col min="7705" max="7939" width="14.5546875" style="7"/>
    <col min="7940" max="7960" width="14.5546875" style="7" customWidth="1"/>
    <col min="7961" max="8195" width="14.5546875" style="7"/>
    <col min="8196" max="8216" width="14.5546875" style="7" customWidth="1"/>
    <col min="8217" max="8451" width="14.5546875" style="7"/>
    <col min="8452" max="8472" width="14.5546875" style="7" customWidth="1"/>
    <col min="8473" max="8707" width="14.5546875" style="7"/>
    <col min="8708" max="8728" width="14.5546875" style="7" customWidth="1"/>
    <col min="8729" max="8963" width="14.5546875" style="7"/>
    <col min="8964" max="8984" width="14.5546875" style="7" customWidth="1"/>
    <col min="8985" max="9219" width="14.5546875" style="7"/>
    <col min="9220" max="9240" width="14.5546875" style="7" customWidth="1"/>
    <col min="9241" max="9475" width="14.5546875" style="7"/>
    <col min="9476" max="9496" width="14.5546875" style="7" customWidth="1"/>
    <col min="9497" max="9731" width="14.5546875" style="7"/>
    <col min="9732" max="9752" width="14.5546875" style="7" customWidth="1"/>
    <col min="9753" max="9987" width="14.5546875" style="7"/>
    <col min="9988" max="10008" width="14.5546875" style="7" customWidth="1"/>
    <col min="10009" max="10243" width="14.5546875" style="7"/>
    <col min="10244" max="10264" width="14.5546875" style="7" customWidth="1"/>
    <col min="10265" max="10499" width="14.5546875" style="7"/>
    <col min="10500" max="10520" width="14.5546875" style="7" customWidth="1"/>
    <col min="10521" max="10755" width="14.5546875" style="7"/>
    <col min="10756" max="10776" width="14.5546875" style="7" customWidth="1"/>
    <col min="10777" max="11011" width="14.5546875" style="7"/>
    <col min="11012" max="11032" width="14.5546875" style="7" customWidth="1"/>
    <col min="11033" max="11267" width="14.5546875" style="7"/>
    <col min="11268" max="11288" width="14.5546875" style="7" customWidth="1"/>
    <col min="11289" max="11523" width="14.5546875" style="7"/>
    <col min="11524" max="11544" width="14.5546875" style="7" customWidth="1"/>
    <col min="11545" max="11779" width="14.5546875" style="7"/>
    <col min="11780" max="11800" width="14.5546875" style="7" customWidth="1"/>
    <col min="11801" max="12035" width="14.5546875" style="7"/>
    <col min="12036" max="12056" width="14.5546875" style="7" customWidth="1"/>
    <col min="12057" max="12291" width="14.5546875" style="7"/>
    <col min="12292" max="12312" width="14.5546875" style="7" customWidth="1"/>
    <col min="12313" max="12547" width="14.5546875" style="7"/>
    <col min="12548" max="12568" width="14.5546875" style="7" customWidth="1"/>
    <col min="12569" max="12803" width="14.5546875" style="7"/>
    <col min="12804" max="12824" width="14.5546875" style="7" customWidth="1"/>
    <col min="12825" max="13059" width="14.5546875" style="7"/>
    <col min="13060" max="13080" width="14.5546875" style="7" customWidth="1"/>
    <col min="13081" max="13315" width="14.5546875" style="7"/>
    <col min="13316" max="13336" width="14.5546875" style="7" customWidth="1"/>
    <col min="13337" max="13571" width="14.5546875" style="7"/>
    <col min="13572" max="13592" width="14.5546875" style="7" customWidth="1"/>
    <col min="13593" max="13827" width="14.5546875" style="7"/>
    <col min="13828" max="13848" width="14.5546875" style="7" customWidth="1"/>
    <col min="13849" max="14083" width="14.5546875" style="7"/>
    <col min="14084" max="14104" width="14.5546875" style="7" customWidth="1"/>
    <col min="14105" max="14339" width="14.5546875" style="7"/>
    <col min="14340" max="14360" width="14.5546875" style="7" customWidth="1"/>
    <col min="14361" max="14595" width="14.5546875" style="7"/>
    <col min="14596" max="14616" width="14.5546875" style="7" customWidth="1"/>
    <col min="14617" max="14851" width="14.5546875" style="7"/>
    <col min="14852" max="14872" width="14.5546875" style="7" customWidth="1"/>
    <col min="14873" max="15107" width="14.5546875" style="7"/>
    <col min="15108" max="15128" width="14.5546875" style="7" customWidth="1"/>
    <col min="15129" max="15363" width="14.5546875" style="7"/>
    <col min="15364" max="15384" width="14.5546875" style="7" customWidth="1"/>
    <col min="15385" max="15619" width="14.5546875" style="7"/>
    <col min="15620" max="15640" width="14.5546875" style="7" customWidth="1"/>
    <col min="15641" max="15875" width="14.5546875" style="7"/>
    <col min="15876" max="15896" width="14.5546875" style="7" customWidth="1"/>
    <col min="15897" max="16131" width="14.5546875" style="7"/>
    <col min="16132" max="16152" width="14.5546875" style="7" customWidth="1"/>
    <col min="16153" max="16384" width="14.5546875" style="7"/>
  </cols>
  <sheetData>
    <row r="1" spans="1:31" x14ac:dyDescent="0.3">
      <c r="U1" s="128"/>
      <c r="V1" s="128"/>
    </row>
    <row r="2" spans="1:31" x14ac:dyDescent="0.3">
      <c r="D2" s="8"/>
      <c r="I2" s="82" t="s">
        <v>190</v>
      </c>
      <c r="U2" s="128"/>
      <c r="V2" s="128"/>
    </row>
    <row r="3" spans="1:31" x14ac:dyDescent="0.3">
      <c r="D3" s="8"/>
      <c r="U3" s="128"/>
      <c r="V3" s="128"/>
    </row>
    <row r="4" spans="1:31" ht="15" thickBot="1" x14ac:dyDescent="0.35">
      <c r="D4" s="8"/>
      <c r="U4" s="128"/>
      <c r="V4" s="128"/>
    </row>
    <row r="5" spans="1:31" ht="21.6" thickBot="1" x14ac:dyDescent="0.35">
      <c r="D5" s="8"/>
      <c r="E5" s="3" t="s">
        <v>0</v>
      </c>
      <c r="F5" s="255">
        <f>'DONNEES CLUB'!$B$5</f>
        <v>0</v>
      </c>
      <c r="G5" s="256"/>
      <c r="H5" s="257"/>
      <c r="I5" s="4" t="s">
        <v>7</v>
      </c>
      <c r="J5" s="259" t="e">
        <f>+VLOOKUP($F$5,Parametre!A:G,7,FALSE)</f>
        <v>#N/A</v>
      </c>
      <c r="K5" s="259"/>
      <c r="L5" s="259"/>
      <c r="M5" s="5"/>
      <c r="N5" s="20" t="s">
        <v>149</v>
      </c>
      <c r="O5" s="13"/>
      <c r="P5" s="20" t="e">
        <f>VLOOKUP(F5,Parametre!A:G,2,FALSE)</f>
        <v>#N/A</v>
      </c>
      <c r="Q5" s="13"/>
      <c r="R5" s="13"/>
      <c r="S5" s="13"/>
      <c r="T5" s="13"/>
      <c r="U5" s="129"/>
      <c r="V5" s="129"/>
      <c r="W5" s="13"/>
      <c r="X5" s="13"/>
      <c r="Y5" s="13"/>
      <c r="Z5" s="13"/>
      <c r="AA5" s="13"/>
      <c r="AB5" s="13"/>
      <c r="AC5" s="13"/>
    </row>
    <row r="6" spans="1:31" ht="18.600000000000001" thickBot="1" x14ac:dyDescent="0.4">
      <c r="J6" s="260"/>
      <c r="K6" s="260"/>
      <c r="L6" s="260"/>
      <c r="M6" s="9"/>
      <c r="N6" s="26" t="s">
        <v>152</v>
      </c>
      <c r="O6" s="13"/>
      <c r="P6" s="20" t="e">
        <f>+IF('DONNEES CLUB'!$B$10="",'DONNEES CLUB'!B17,'DONNEES CLUB'!B10)</f>
        <v>#N/A</v>
      </c>
      <c r="Q6" s="13"/>
      <c r="R6" s="13"/>
      <c r="S6" s="13"/>
      <c r="T6" s="13"/>
      <c r="U6" s="129"/>
      <c r="V6" s="129"/>
      <c r="W6" s="13"/>
      <c r="X6" s="13"/>
      <c r="Y6" s="13"/>
      <c r="Z6" s="13"/>
      <c r="AA6" s="13"/>
      <c r="AB6" s="13"/>
      <c r="AC6" s="13"/>
    </row>
    <row r="7" spans="1:31" ht="18.600000000000001" thickBot="1" x14ac:dyDescent="0.4">
      <c r="E7" s="3" t="s">
        <v>1</v>
      </c>
      <c r="F7" s="261">
        <f ca="1">IF('DONNEES CLUB'!B7="","merci de saisir une date dans onglet de club",'DONNEES CLUB'!B7)</f>
        <v>46057</v>
      </c>
      <c r="G7" s="261"/>
      <c r="H7" s="261"/>
      <c r="J7" s="88"/>
      <c r="K7" s="9"/>
      <c r="L7" s="9"/>
      <c r="M7" s="9"/>
      <c r="N7" s="20"/>
      <c r="O7" s="13">
        <v>2901812</v>
      </c>
      <c r="P7" s="20" t="e">
        <f>+IF('DONNEES CLUB'!$B$10="",'DONNEES CLUB'!B18,'DONNEES CLUB'!B11)</f>
        <v>#N/A</v>
      </c>
      <c r="Q7" s="13"/>
      <c r="R7" s="13"/>
      <c r="S7" s="13"/>
      <c r="T7" s="13"/>
      <c r="U7" s="129" t="s">
        <v>95</v>
      </c>
      <c r="V7" s="129" t="s">
        <v>195</v>
      </c>
      <c r="W7" s="89">
        <v>42730</v>
      </c>
      <c r="X7" s="13">
        <v>2017</v>
      </c>
      <c r="Y7" s="13"/>
      <c r="Z7" s="13"/>
      <c r="AA7" s="13"/>
      <c r="AB7" s="13"/>
      <c r="AC7" s="13"/>
    </row>
    <row r="8" spans="1:31" ht="18" x14ac:dyDescent="0.35">
      <c r="E8" s="3"/>
      <c r="J8" s="9"/>
      <c r="K8" s="9"/>
      <c r="L8" s="9"/>
      <c r="M8" s="9"/>
      <c r="N8" s="20"/>
      <c r="O8" s="13"/>
      <c r="P8" s="20" t="e">
        <f>+IF('DONNEES CLUB'!$B$10="",'DONNEES CLUB'!B19,'DONNEES CLUB'!B12)</f>
        <v>#N/A</v>
      </c>
      <c r="Q8" s="13" t="e">
        <f>+IF('DONNEES CLUB'!$B$10="",'DONNEES CLUB'!B20,'DONNEES CLUB'!B13)</f>
        <v>#N/A</v>
      </c>
      <c r="R8" s="13"/>
      <c r="S8" s="13"/>
      <c r="T8" s="13"/>
      <c r="U8" s="129"/>
      <c r="V8" s="129"/>
      <c r="W8" s="13"/>
      <c r="X8" s="13"/>
      <c r="Y8" s="13"/>
      <c r="Z8" s="13"/>
      <c r="AA8" s="13"/>
      <c r="AB8" s="13"/>
      <c r="AC8" s="13"/>
    </row>
    <row r="9" spans="1:31" ht="18.600000000000001" thickBot="1" x14ac:dyDescent="0.4">
      <c r="E9" s="3"/>
      <c r="J9" s="9"/>
      <c r="K9" s="9"/>
      <c r="L9" s="9"/>
      <c r="M9" s="9"/>
      <c r="U9" s="128"/>
      <c r="V9" s="128"/>
    </row>
    <row r="10" spans="1:31" ht="24" thickBot="1" x14ac:dyDescent="0.5">
      <c r="E10" s="22" t="s">
        <v>163</v>
      </c>
      <c r="F10" s="258" t="s">
        <v>226</v>
      </c>
      <c r="G10" s="258"/>
      <c r="H10" s="258"/>
      <c r="J10" s="9"/>
      <c r="K10" s="9"/>
      <c r="L10" s="9"/>
      <c r="M10" s="9"/>
      <c r="U10" s="128"/>
      <c r="V10" s="128"/>
    </row>
    <row r="11" spans="1:31" ht="18" x14ac:dyDescent="0.35">
      <c r="E11" s="3"/>
      <c r="J11" s="9"/>
      <c r="K11" s="9"/>
      <c r="L11" s="9"/>
      <c r="M11" s="9"/>
      <c r="U11" s="128"/>
      <c r="V11" s="128"/>
    </row>
    <row r="12" spans="1:31" ht="18" x14ac:dyDescent="0.35">
      <c r="E12" s="3"/>
      <c r="J12" s="9"/>
      <c r="K12" s="9"/>
      <c r="L12" s="9"/>
      <c r="M12" s="9"/>
      <c r="U12" s="128"/>
      <c r="V12" s="128"/>
    </row>
    <row r="13" spans="1:31" ht="18" x14ac:dyDescent="0.35">
      <c r="E13" s="3"/>
      <c r="J13" s="9"/>
      <c r="K13" s="9"/>
      <c r="L13" s="9"/>
      <c r="M13" s="9"/>
      <c r="U13" s="128"/>
      <c r="V13" s="128"/>
    </row>
    <row r="14" spans="1:31" ht="18" x14ac:dyDescent="0.35">
      <c r="E14" s="182"/>
      <c r="F14" s="183" t="s">
        <v>342</v>
      </c>
      <c r="J14" s="9"/>
      <c r="K14" s="9"/>
      <c r="L14" s="9"/>
      <c r="M14" s="9"/>
      <c r="U14" s="128"/>
      <c r="V14" s="128"/>
    </row>
    <row r="15" spans="1:31" ht="18.600000000000001" thickBot="1" x14ac:dyDescent="0.4">
      <c r="E15" s="3"/>
      <c r="J15" s="9"/>
      <c r="K15" s="9"/>
      <c r="L15" s="9"/>
      <c r="M15" s="9"/>
      <c r="U15" s="128"/>
      <c r="V15" s="128"/>
    </row>
    <row r="16" spans="1:31" ht="141" customHeight="1" x14ac:dyDescent="0.3">
      <c r="A16" s="7" t="s">
        <v>241</v>
      </c>
      <c r="B16" s="7" t="s">
        <v>147</v>
      </c>
      <c r="C16" s="7" t="s">
        <v>244</v>
      </c>
      <c r="D16" s="7" t="s">
        <v>242</v>
      </c>
      <c r="E16" s="74" t="s">
        <v>166</v>
      </c>
      <c r="F16" s="75" t="s">
        <v>167</v>
      </c>
      <c r="G16" s="14" t="s">
        <v>3</v>
      </c>
      <c r="H16" s="14" t="s">
        <v>143</v>
      </c>
      <c r="I16" s="14" t="s">
        <v>5</v>
      </c>
      <c r="J16" s="15" t="s">
        <v>144</v>
      </c>
      <c r="K16" s="16" t="s">
        <v>145</v>
      </c>
      <c r="L16" s="14" t="s">
        <v>2</v>
      </c>
      <c r="M16" s="14" t="s">
        <v>150</v>
      </c>
      <c r="N16" s="254" t="s">
        <v>4</v>
      </c>
      <c r="O16" s="254"/>
      <c r="P16" s="254"/>
      <c r="Q16" s="254"/>
      <c r="R16" s="232"/>
      <c r="S16" s="233" t="s">
        <v>395</v>
      </c>
      <c r="T16" s="234" t="s">
        <v>151</v>
      </c>
      <c r="U16" s="233" t="s">
        <v>146</v>
      </c>
      <c r="V16" s="233" t="s">
        <v>147</v>
      </c>
      <c r="W16" s="235" t="s">
        <v>6</v>
      </c>
      <c r="X16" s="233" t="s">
        <v>148</v>
      </c>
      <c r="Y16" s="236" t="s">
        <v>390</v>
      </c>
      <c r="Z16" s="245" t="s">
        <v>446</v>
      </c>
      <c r="AA16" s="237" t="s">
        <v>445</v>
      </c>
      <c r="AB16" s="237" t="s">
        <v>393</v>
      </c>
      <c r="AC16" s="237" t="s">
        <v>394</v>
      </c>
      <c r="AD16" s="238"/>
      <c r="AE16" s="238"/>
    </row>
    <row r="17" spans="1:29" s="10" customFormat="1" ht="30" customHeight="1" x14ac:dyDescent="0.35">
      <c r="A17" s="10" t="str">
        <f>+IF(E17&lt;&gt;"",1,"")</f>
        <v/>
      </c>
      <c r="B17" s="10" t="str">
        <f>+IF(A17=1,IF(YEAR(G17)&gt;=Parametre!$M$7,"Licence Benjamin, Minime, Cadet",IF(YEAR(G17)&lt;=Parametre!$M$4,"licence Sénior","licence Junior")),"")</f>
        <v/>
      </c>
      <c r="C17" s="10" t="str">
        <f>+IF(A17=1,IF(OR(K17&lt;&gt;29,M17&lt;&gt;$J$5),$F$10,"RENOUVELLEMENTS SANS CARTE"),"")</f>
        <v/>
      </c>
      <c r="D17" s="10" t="str">
        <f>+IF(OR(C17=$F$10,C17=""),"","erreur")</f>
        <v/>
      </c>
      <c r="E17" s="274"/>
      <c r="F17" s="275"/>
      <c r="G17" s="276"/>
      <c r="H17" s="276"/>
      <c r="I17" s="277"/>
      <c r="J17" s="278"/>
      <c r="K17" s="279"/>
      <c r="L17" s="280"/>
      <c r="M17" s="279"/>
      <c r="N17" s="281"/>
      <c r="O17" s="275"/>
      <c r="P17" s="282"/>
      <c r="Q17" s="277"/>
      <c r="R17" s="278"/>
      <c r="S17" s="276"/>
      <c r="T17" s="276"/>
      <c r="U17" s="277"/>
      <c r="V17" s="278"/>
      <c r="W17" s="278"/>
      <c r="X17" s="278"/>
      <c r="Y17" s="283"/>
      <c r="Z17" s="314"/>
      <c r="AA17" s="297"/>
      <c r="AB17" s="297"/>
      <c r="AC17" s="298"/>
    </row>
    <row r="18" spans="1:29" s="10" customFormat="1" ht="30" customHeight="1" x14ac:dyDescent="0.35">
      <c r="A18" s="10" t="str">
        <f t="shared" ref="A18:A32" si="0">+IF(E18&lt;&gt;"",1,"")</f>
        <v/>
      </c>
      <c r="B18" s="10" t="str">
        <f>+IF(A18=1,IF(YEAR(G18)&gt;=Parametre!$M$7,"Licence Benjamin, Minime, Cadet",IF(YEAR(G18)&lt;=Parametre!$M$4,"licence Sénior","licence Junior")),"")</f>
        <v/>
      </c>
      <c r="C18" s="10" t="str">
        <f t="shared" ref="C18:C48" si="1">+IF(A18=1,IF(OR(K18&lt;&gt;29,M18&lt;&gt;$J$5),$F$10,"RENOUVELLEMENTS SANS CARTE"),"")</f>
        <v/>
      </c>
      <c r="D18" s="10" t="str">
        <f t="shared" ref="D18:D76" si="2">+IF(OR(C18=$F$10,C18=""),"","erreur")</f>
        <v/>
      </c>
      <c r="E18" s="274"/>
      <c r="F18" s="275"/>
      <c r="G18" s="276"/>
      <c r="H18" s="276"/>
      <c r="I18" s="277"/>
      <c r="J18" s="278"/>
      <c r="K18" s="279"/>
      <c r="L18" s="280"/>
      <c r="M18" s="279"/>
      <c r="N18" s="281"/>
      <c r="O18" s="275"/>
      <c r="P18" s="282"/>
      <c r="Q18" s="277"/>
      <c r="R18" s="278"/>
      <c r="S18" s="276"/>
      <c r="T18" s="276"/>
      <c r="U18" s="277"/>
      <c r="V18" s="278"/>
      <c r="W18" s="278"/>
      <c r="X18" s="278"/>
      <c r="Y18" s="283"/>
      <c r="Z18" s="312"/>
      <c r="AA18" s="297"/>
      <c r="AB18" s="297"/>
      <c r="AC18" s="298"/>
    </row>
    <row r="19" spans="1:29" s="10" customFormat="1" ht="30" customHeight="1" x14ac:dyDescent="0.35">
      <c r="A19" s="10" t="str">
        <f t="shared" si="0"/>
        <v/>
      </c>
      <c r="B19" s="10" t="str">
        <f>+IF(A19=1,IF(YEAR(G19)&gt;=Parametre!$M$7,"Licence Benjamin, Minime, Cadet",IF(YEAR(G19)&lt;=Parametre!$M$4,"licence Sénior","licence Junior")),"")</f>
        <v/>
      </c>
      <c r="C19" s="10" t="str">
        <f t="shared" si="1"/>
        <v/>
      </c>
      <c r="D19" s="10" t="str">
        <f t="shared" si="2"/>
        <v/>
      </c>
      <c r="E19" s="274"/>
      <c r="F19" s="275"/>
      <c r="G19" s="276"/>
      <c r="H19" s="276"/>
      <c r="I19" s="284"/>
      <c r="J19" s="278"/>
      <c r="K19" s="279"/>
      <c r="L19" s="280"/>
      <c r="M19" s="279"/>
      <c r="N19" s="281"/>
      <c r="O19" s="275"/>
      <c r="P19" s="282"/>
      <c r="Q19" s="277"/>
      <c r="R19" s="278"/>
      <c r="S19" s="276"/>
      <c r="T19" s="276"/>
      <c r="U19" s="277"/>
      <c r="V19" s="278"/>
      <c r="W19" s="278"/>
      <c r="X19" s="278"/>
      <c r="Y19" s="283"/>
      <c r="Z19" s="312"/>
      <c r="AA19" s="297"/>
      <c r="AB19" s="297"/>
      <c r="AC19" s="298"/>
    </row>
    <row r="20" spans="1:29" s="10" customFormat="1" ht="30" customHeight="1" x14ac:dyDescent="0.35">
      <c r="A20" s="10" t="str">
        <f t="shared" si="0"/>
        <v/>
      </c>
      <c r="B20" s="10" t="str">
        <f>+IF(A20=1,IF(YEAR(G20)&gt;=Parametre!$M$7,"Licence Benjamin, Minime, Cadet",IF(YEAR(G20)&lt;=Parametre!$M$4,"licence Sénior","licence Junior")),"")</f>
        <v/>
      </c>
      <c r="C20" s="10" t="str">
        <f t="shared" si="1"/>
        <v/>
      </c>
      <c r="D20" s="10" t="str">
        <f t="shared" si="2"/>
        <v/>
      </c>
      <c r="E20" s="274"/>
      <c r="F20" s="275"/>
      <c r="G20" s="276"/>
      <c r="H20" s="276"/>
      <c r="I20" s="277"/>
      <c r="J20" s="278"/>
      <c r="K20" s="279"/>
      <c r="L20" s="280"/>
      <c r="M20" s="279"/>
      <c r="N20" s="281"/>
      <c r="O20" s="275"/>
      <c r="P20" s="282"/>
      <c r="Q20" s="277"/>
      <c r="R20" s="278"/>
      <c r="S20" s="276"/>
      <c r="T20" s="276"/>
      <c r="U20" s="277"/>
      <c r="V20" s="278"/>
      <c r="W20" s="278"/>
      <c r="X20" s="278"/>
      <c r="Y20" s="283"/>
      <c r="Z20" s="312"/>
      <c r="AA20" s="297"/>
      <c r="AB20" s="297"/>
      <c r="AC20" s="298"/>
    </row>
    <row r="21" spans="1:29" s="10" customFormat="1" ht="30" customHeight="1" x14ac:dyDescent="0.35">
      <c r="A21" s="10" t="str">
        <f t="shared" si="0"/>
        <v/>
      </c>
      <c r="B21" s="10" t="str">
        <f>+IF(A21=1,IF(YEAR(G21)&gt;=Parametre!$M$7,"Licence Benjamin, Minime, Cadet",IF(YEAR(G21)&lt;=Parametre!$M$4,"licence Sénior","licence Junior")),"")</f>
        <v/>
      </c>
      <c r="C21" s="10" t="str">
        <f t="shared" si="1"/>
        <v/>
      </c>
      <c r="D21" s="10" t="str">
        <f t="shared" si="2"/>
        <v/>
      </c>
      <c r="E21" s="274"/>
      <c r="F21" s="275"/>
      <c r="G21" s="276"/>
      <c r="H21" s="276"/>
      <c r="I21" s="277"/>
      <c r="J21" s="278"/>
      <c r="K21" s="279"/>
      <c r="L21" s="280"/>
      <c r="M21" s="279"/>
      <c r="N21" s="281"/>
      <c r="O21" s="285"/>
      <c r="P21" s="282"/>
      <c r="Q21" s="277"/>
      <c r="R21" s="278"/>
      <c r="S21" s="276"/>
      <c r="T21" s="276"/>
      <c r="U21" s="277"/>
      <c r="V21" s="278"/>
      <c r="W21" s="278"/>
      <c r="X21" s="278"/>
      <c r="Y21" s="283"/>
      <c r="Z21" s="312"/>
      <c r="AA21" s="297"/>
      <c r="AB21" s="297"/>
      <c r="AC21" s="298"/>
    </row>
    <row r="22" spans="1:29" s="10" customFormat="1" ht="30" customHeight="1" x14ac:dyDescent="0.35">
      <c r="A22" s="10" t="str">
        <f t="shared" si="0"/>
        <v/>
      </c>
      <c r="B22" s="10" t="str">
        <f>+IF(A22=1,IF(YEAR(G22)&gt;=Parametre!$M$7,"Licence Benjamin, Minime, Cadet",IF(YEAR(G22)&lt;=Parametre!$M$4,"licence Sénior","licence Junior")),"")</f>
        <v/>
      </c>
      <c r="C22" s="10" t="str">
        <f t="shared" si="1"/>
        <v/>
      </c>
      <c r="D22" s="10" t="str">
        <f t="shared" si="2"/>
        <v/>
      </c>
      <c r="E22" s="274"/>
      <c r="F22" s="275"/>
      <c r="G22" s="276"/>
      <c r="H22" s="276"/>
      <c r="I22" s="277"/>
      <c r="J22" s="278"/>
      <c r="K22" s="279"/>
      <c r="L22" s="280"/>
      <c r="M22" s="279"/>
      <c r="N22" s="281"/>
      <c r="O22" s="275"/>
      <c r="P22" s="282"/>
      <c r="Q22" s="277"/>
      <c r="R22" s="278"/>
      <c r="S22" s="276"/>
      <c r="T22" s="276"/>
      <c r="U22" s="277"/>
      <c r="V22" s="278"/>
      <c r="W22" s="278"/>
      <c r="X22" s="278"/>
      <c r="Y22" s="283"/>
      <c r="Z22" s="312"/>
      <c r="AA22" s="297"/>
      <c r="AB22" s="297"/>
      <c r="AC22" s="298"/>
    </row>
    <row r="23" spans="1:29" s="10" customFormat="1" ht="30" customHeight="1" x14ac:dyDescent="0.35">
      <c r="A23" s="10" t="str">
        <f t="shared" si="0"/>
        <v/>
      </c>
      <c r="B23" s="10" t="str">
        <f>+IF(A23=1,IF(YEAR(G23)&gt;=Parametre!$M$7,"Licence Benjamin, Minime, Cadet",IF(YEAR(G23)&lt;=Parametre!$M$4,"licence Sénior","licence Junior")),"")</f>
        <v/>
      </c>
      <c r="C23" s="10" t="str">
        <f t="shared" si="1"/>
        <v/>
      </c>
      <c r="D23" s="10" t="str">
        <f t="shared" si="2"/>
        <v/>
      </c>
      <c r="E23" s="274"/>
      <c r="F23" s="275"/>
      <c r="G23" s="276"/>
      <c r="H23" s="276"/>
      <c r="I23" s="277"/>
      <c r="J23" s="278"/>
      <c r="K23" s="279"/>
      <c r="L23" s="280"/>
      <c r="M23" s="279"/>
      <c r="N23" s="281"/>
      <c r="O23" s="275"/>
      <c r="P23" s="282"/>
      <c r="Q23" s="277"/>
      <c r="R23" s="278"/>
      <c r="S23" s="276"/>
      <c r="T23" s="276"/>
      <c r="U23" s="277"/>
      <c r="V23" s="278"/>
      <c r="W23" s="278"/>
      <c r="X23" s="278"/>
      <c r="Y23" s="283"/>
      <c r="Z23" s="312"/>
      <c r="AA23" s="297"/>
      <c r="AB23" s="297"/>
      <c r="AC23" s="298"/>
    </row>
    <row r="24" spans="1:29" s="10" customFormat="1" ht="30" customHeight="1" x14ac:dyDescent="0.35">
      <c r="A24" s="10" t="str">
        <f t="shared" si="0"/>
        <v/>
      </c>
      <c r="B24" s="10" t="str">
        <f>+IF(A24=1,IF(YEAR(G24)&gt;=Parametre!$M$7,"Licence Benjamin, Minime, Cadet",IF(YEAR(G24)&lt;=Parametre!$M$4,"licence Sénior","licence Junior")),"")</f>
        <v/>
      </c>
      <c r="C24" s="10" t="str">
        <f t="shared" si="1"/>
        <v/>
      </c>
      <c r="D24" s="10" t="str">
        <f t="shared" si="2"/>
        <v/>
      </c>
      <c r="E24" s="274"/>
      <c r="F24" s="275"/>
      <c r="G24" s="276"/>
      <c r="H24" s="276"/>
      <c r="I24" s="277"/>
      <c r="J24" s="190"/>
      <c r="K24" s="279"/>
      <c r="L24" s="280"/>
      <c r="M24" s="279"/>
      <c r="N24" s="281"/>
      <c r="O24" s="275"/>
      <c r="P24" s="282"/>
      <c r="Q24" s="277"/>
      <c r="R24" s="278"/>
      <c r="S24" s="276"/>
      <c r="T24" s="276"/>
      <c r="U24" s="277"/>
      <c r="V24" s="278"/>
      <c r="W24" s="278"/>
      <c r="X24" s="278"/>
      <c r="Y24" s="283"/>
      <c r="Z24" s="312"/>
      <c r="AA24" s="297"/>
      <c r="AB24" s="297"/>
      <c r="AC24" s="298"/>
    </row>
    <row r="25" spans="1:29" s="10" customFormat="1" ht="30" customHeight="1" x14ac:dyDescent="0.35">
      <c r="A25" s="10" t="str">
        <f t="shared" si="0"/>
        <v/>
      </c>
      <c r="B25" s="10" t="str">
        <f>+IF(A25=1,IF(YEAR(G25)&gt;=Parametre!$M$7,"Licence Benjamin, Minime, Cadet",IF(YEAR(G25)&lt;=Parametre!$M$4,"licence Sénior","licence Junior")),"")</f>
        <v/>
      </c>
      <c r="C25" s="10" t="str">
        <f t="shared" si="1"/>
        <v/>
      </c>
      <c r="D25" s="10" t="str">
        <f t="shared" si="2"/>
        <v/>
      </c>
      <c r="E25" s="274"/>
      <c r="F25" s="275"/>
      <c r="G25" s="276"/>
      <c r="H25" s="276"/>
      <c r="I25" s="277"/>
      <c r="J25" s="278"/>
      <c r="K25" s="279"/>
      <c r="L25" s="280"/>
      <c r="M25" s="279"/>
      <c r="N25" s="281"/>
      <c r="O25" s="275"/>
      <c r="P25" s="282"/>
      <c r="Q25" s="277"/>
      <c r="R25" s="278"/>
      <c r="S25" s="276"/>
      <c r="T25" s="276"/>
      <c r="U25" s="277"/>
      <c r="V25" s="278"/>
      <c r="W25" s="278"/>
      <c r="X25" s="278"/>
      <c r="Y25" s="283"/>
      <c r="Z25" s="312"/>
      <c r="AA25" s="297"/>
      <c r="AB25" s="297"/>
      <c r="AC25" s="298"/>
    </row>
    <row r="26" spans="1:29" ht="30" customHeight="1" x14ac:dyDescent="0.35">
      <c r="A26" s="10" t="str">
        <f t="shared" si="0"/>
        <v/>
      </c>
      <c r="B26" s="10" t="str">
        <f>+IF(A26=1,IF(YEAR(G26)&gt;=Parametre!$M$7,"Licence Benjamin, Minime, Cadet",IF(YEAR(G26)&lt;=Parametre!$M$4,"licence Sénior","licence Junior")),"")</f>
        <v/>
      </c>
      <c r="C26" s="10" t="str">
        <f t="shared" si="1"/>
        <v/>
      </c>
      <c r="D26" s="10" t="str">
        <f t="shared" si="2"/>
        <v/>
      </c>
      <c r="E26" s="274"/>
      <c r="F26" s="275"/>
      <c r="G26" s="276"/>
      <c r="H26" s="276"/>
      <c r="I26" s="277"/>
      <c r="J26" s="278"/>
      <c r="K26" s="279"/>
      <c r="L26" s="280"/>
      <c r="M26" s="279"/>
      <c r="N26" s="281"/>
      <c r="O26" s="275"/>
      <c r="P26" s="282"/>
      <c r="Q26" s="277"/>
      <c r="R26" s="278"/>
      <c r="S26" s="276"/>
      <c r="T26" s="276"/>
      <c r="U26" s="277"/>
      <c r="V26" s="278"/>
      <c r="W26" s="278"/>
      <c r="X26" s="278"/>
      <c r="Y26" s="283"/>
      <c r="Z26" s="312"/>
      <c r="AA26" s="297"/>
      <c r="AB26" s="297"/>
      <c r="AC26" s="298"/>
    </row>
    <row r="27" spans="1:29" s="10" customFormat="1" ht="30" customHeight="1" x14ac:dyDescent="0.35">
      <c r="A27" s="10" t="str">
        <f t="shared" si="0"/>
        <v/>
      </c>
      <c r="B27" s="10" t="str">
        <f>+IF(A27=1,IF(YEAR(G27)&gt;=Parametre!$M$7,"Licence Benjamin, Minime, Cadet",IF(YEAR(G27)&lt;=Parametre!$M$4,"licence Sénior","licence Junior")),"")</f>
        <v/>
      </c>
      <c r="C27" s="10" t="str">
        <f t="shared" si="1"/>
        <v/>
      </c>
      <c r="D27" s="10" t="str">
        <f t="shared" si="2"/>
        <v/>
      </c>
      <c r="E27" s="274"/>
      <c r="F27" s="275"/>
      <c r="G27" s="276"/>
      <c r="H27" s="276"/>
      <c r="I27" s="277"/>
      <c r="J27" s="278"/>
      <c r="K27" s="279"/>
      <c r="L27" s="280"/>
      <c r="M27" s="279"/>
      <c r="N27" s="281"/>
      <c r="O27" s="285"/>
      <c r="P27" s="282"/>
      <c r="Q27" s="277"/>
      <c r="R27" s="278"/>
      <c r="S27" s="276"/>
      <c r="T27" s="276"/>
      <c r="U27" s="277"/>
      <c r="V27" s="278"/>
      <c r="W27" s="278"/>
      <c r="X27" s="278"/>
      <c r="Y27" s="283"/>
      <c r="Z27" s="312"/>
      <c r="AA27" s="297"/>
      <c r="AB27" s="297"/>
      <c r="AC27" s="298"/>
    </row>
    <row r="28" spans="1:29" s="10" customFormat="1" ht="30" customHeight="1" x14ac:dyDescent="0.35">
      <c r="A28" s="10" t="str">
        <f t="shared" si="0"/>
        <v/>
      </c>
      <c r="B28" s="10" t="str">
        <f>+IF(A28=1,IF(YEAR(G28)&gt;=Parametre!$M$7,"Licence Benjamin, Minime, Cadet",IF(YEAR(G28)&lt;=Parametre!$M$4,"licence Sénior","licence Junior")),"")</f>
        <v/>
      </c>
      <c r="C28" s="10" t="str">
        <f t="shared" si="1"/>
        <v/>
      </c>
      <c r="D28" s="10" t="str">
        <f t="shared" si="2"/>
        <v/>
      </c>
      <c r="E28" s="274"/>
      <c r="F28" s="275"/>
      <c r="G28" s="276"/>
      <c r="H28" s="276"/>
      <c r="I28" s="277"/>
      <c r="J28" s="278"/>
      <c r="K28" s="279"/>
      <c r="L28" s="280"/>
      <c r="M28" s="279"/>
      <c r="N28" s="281"/>
      <c r="O28" s="275"/>
      <c r="P28" s="282"/>
      <c r="Q28" s="277"/>
      <c r="R28" s="278"/>
      <c r="S28" s="276"/>
      <c r="T28" s="276"/>
      <c r="U28" s="277"/>
      <c r="V28" s="278"/>
      <c r="W28" s="278"/>
      <c r="X28" s="278"/>
      <c r="Y28" s="283"/>
      <c r="Z28" s="312"/>
      <c r="AA28" s="297"/>
      <c r="AB28" s="297"/>
      <c r="AC28" s="298"/>
    </row>
    <row r="29" spans="1:29" s="10" customFormat="1" ht="30" customHeight="1" x14ac:dyDescent="0.35">
      <c r="A29" s="10" t="str">
        <f t="shared" si="0"/>
        <v/>
      </c>
      <c r="B29" s="10" t="str">
        <f>+IF(A29=1,IF(YEAR(G29)&gt;=Parametre!$M$7,"Licence Benjamin, Minime, Cadet",IF(YEAR(G29)&lt;=Parametre!$M$4,"licence Sénior","licence Junior")),"")</f>
        <v/>
      </c>
      <c r="C29" s="10" t="str">
        <f t="shared" si="1"/>
        <v/>
      </c>
      <c r="D29" s="10" t="str">
        <f t="shared" si="2"/>
        <v/>
      </c>
      <c r="E29" s="274"/>
      <c r="F29" s="275"/>
      <c r="G29" s="276"/>
      <c r="H29" s="276"/>
      <c r="I29" s="277"/>
      <c r="J29" s="278"/>
      <c r="K29" s="279"/>
      <c r="L29" s="280"/>
      <c r="M29" s="279"/>
      <c r="N29" s="281"/>
      <c r="O29" s="275"/>
      <c r="P29" s="282"/>
      <c r="Q29" s="277"/>
      <c r="R29" s="278"/>
      <c r="S29" s="276"/>
      <c r="T29" s="276"/>
      <c r="U29" s="277"/>
      <c r="V29" s="278"/>
      <c r="W29" s="278"/>
      <c r="X29" s="278"/>
      <c r="Y29" s="283"/>
      <c r="Z29" s="312"/>
      <c r="AA29" s="297"/>
      <c r="AB29" s="297"/>
      <c r="AC29" s="298"/>
    </row>
    <row r="30" spans="1:29" s="10" customFormat="1" ht="30" customHeight="1" x14ac:dyDescent="0.35">
      <c r="A30" s="10" t="str">
        <f t="shared" si="0"/>
        <v/>
      </c>
      <c r="B30" s="10" t="str">
        <f>+IF(A30=1,IF(YEAR(G30)&gt;=Parametre!$M$7,"Licence Benjamin, Minime, Cadet",IF(YEAR(G30)&lt;=Parametre!$M$4,"licence Sénior","licence Junior")),"")</f>
        <v/>
      </c>
      <c r="C30" s="10" t="str">
        <f t="shared" si="1"/>
        <v/>
      </c>
      <c r="D30" s="10" t="str">
        <f t="shared" si="2"/>
        <v/>
      </c>
      <c r="E30" s="274"/>
      <c r="F30" s="275"/>
      <c r="G30" s="276"/>
      <c r="H30" s="276"/>
      <c r="I30" s="277"/>
      <c r="J30" s="278"/>
      <c r="K30" s="279"/>
      <c r="L30" s="280"/>
      <c r="M30" s="279"/>
      <c r="N30" s="281"/>
      <c r="O30" s="275"/>
      <c r="P30" s="282"/>
      <c r="Q30" s="277"/>
      <c r="R30" s="278"/>
      <c r="S30" s="276"/>
      <c r="T30" s="276"/>
      <c r="U30" s="277"/>
      <c r="V30" s="278"/>
      <c r="W30" s="278"/>
      <c r="X30" s="278"/>
      <c r="Y30" s="283"/>
      <c r="Z30" s="312"/>
      <c r="AA30" s="297"/>
      <c r="AB30" s="297"/>
      <c r="AC30" s="298"/>
    </row>
    <row r="31" spans="1:29" s="10" customFormat="1" ht="30" customHeight="1" x14ac:dyDescent="0.35">
      <c r="A31" s="10" t="str">
        <f t="shared" si="0"/>
        <v/>
      </c>
      <c r="B31" s="10" t="str">
        <f>+IF(A31=1,IF(YEAR(G31)&gt;=Parametre!$M$7,"Licence Benjamin, Minime, Cadet",IF(YEAR(G31)&lt;=Parametre!$M$4,"licence Sénior","licence Junior")),"")</f>
        <v/>
      </c>
      <c r="C31" s="10" t="str">
        <f t="shared" si="1"/>
        <v/>
      </c>
      <c r="D31" s="10" t="str">
        <f t="shared" si="2"/>
        <v/>
      </c>
      <c r="E31" s="274"/>
      <c r="F31" s="275"/>
      <c r="G31" s="276"/>
      <c r="H31" s="276"/>
      <c r="I31" s="277"/>
      <c r="J31" s="278"/>
      <c r="K31" s="279"/>
      <c r="L31" s="280"/>
      <c r="M31" s="279"/>
      <c r="N31" s="281"/>
      <c r="O31" s="275"/>
      <c r="P31" s="282"/>
      <c r="Q31" s="277"/>
      <c r="R31" s="278"/>
      <c r="S31" s="276"/>
      <c r="T31" s="276"/>
      <c r="U31" s="277"/>
      <c r="V31" s="278"/>
      <c r="W31" s="278"/>
      <c r="X31" s="278"/>
      <c r="Y31" s="283"/>
      <c r="Z31" s="312"/>
      <c r="AA31" s="297"/>
      <c r="AB31" s="297"/>
      <c r="AC31" s="298"/>
    </row>
    <row r="32" spans="1:29" s="10" customFormat="1" ht="30" customHeight="1" x14ac:dyDescent="0.35">
      <c r="A32" s="10" t="str">
        <f t="shared" si="0"/>
        <v/>
      </c>
      <c r="B32" s="10" t="str">
        <f>+IF(A32=1,IF(YEAR(G32)&gt;=Parametre!$M$7,"Licence Benjamin, Minime, Cadet",IF(YEAR(G32)&lt;=Parametre!$M$4,"licence Sénior","licence Junior")),"")</f>
        <v/>
      </c>
      <c r="C32" s="10" t="str">
        <f t="shared" si="1"/>
        <v/>
      </c>
      <c r="D32" s="10" t="str">
        <f t="shared" si="2"/>
        <v/>
      </c>
      <c r="E32" s="274"/>
      <c r="F32" s="275"/>
      <c r="G32" s="276"/>
      <c r="H32" s="276"/>
      <c r="I32" s="277"/>
      <c r="J32" s="278"/>
      <c r="K32" s="279"/>
      <c r="L32" s="280"/>
      <c r="M32" s="279"/>
      <c r="N32" s="281"/>
      <c r="O32" s="275"/>
      <c r="P32" s="282"/>
      <c r="Q32" s="277"/>
      <c r="R32" s="278"/>
      <c r="S32" s="276"/>
      <c r="T32" s="276"/>
      <c r="U32" s="277"/>
      <c r="V32" s="278"/>
      <c r="W32" s="278"/>
      <c r="X32" s="278"/>
      <c r="Y32" s="283"/>
      <c r="Z32" s="312"/>
      <c r="AA32" s="297"/>
      <c r="AB32" s="297"/>
      <c r="AC32" s="298"/>
    </row>
    <row r="33" spans="1:41" s="10" customFormat="1" ht="30" customHeight="1" x14ac:dyDescent="0.35">
      <c r="A33" s="10" t="str">
        <f t="shared" ref="A33:A76" si="3">+IF(E33&lt;&gt;"",1,"")</f>
        <v/>
      </c>
      <c r="B33" s="10" t="str">
        <f>+IF(A33=1,IF(YEAR(G33)&gt;=Parametre!$M$7,"Licence Benjamin, Minime, Cadet",IF(YEAR(G33)&lt;=Parametre!$M$4,"licence Sénior","licence Junior")),"")</f>
        <v/>
      </c>
      <c r="C33" s="10" t="str">
        <f t="shared" si="1"/>
        <v/>
      </c>
      <c r="D33" s="10" t="str">
        <f t="shared" si="2"/>
        <v/>
      </c>
      <c r="E33" s="274"/>
      <c r="F33" s="275"/>
      <c r="G33" s="276"/>
      <c r="H33" s="276"/>
      <c r="I33" s="277"/>
      <c r="J33" s="278"/>
      <c r="K33" s="279"/>
      <c r="L33" s="280"/>
      <c r="M33" s="279"/>
      <c r="N33" s="281"/>
      <c r="O33" s="275"/>
      <c r="P33" s="282"/>
      <c r="Q33" s="277"/>
      <c r="R33" s="278"/>
      <c r="S33" s="276"/>
      <c r="T33" s="276"/>
      <c r="U33" s="277"/>
      <c r="V33" s="278"/>
      <c r="W33" s="278"/>
      <c r="X33" s="278"/>
      <c r="Y33" s="283"/>
      <c r="Z33" s="312"/>
      <c r="AA33" s="297"/>
      <c r="AB33" s="297"/>
      <c r="AC33" s="298"/>
    </row>
    <row r="34" spans="1:41" s="10" customFormat="1" ht="30" customHeight="1" x14ac:dyDescent="0.35">
      <c r="A34" s="10" t="str">
        <f t="shared" si="3"/>
        <v/>
      </c>
      <c r="B34" s="10" t="str">
        <f>+IF(A34=1,IF(YEAR(G34)&gt;=Parametre!$M$7,"Licence Benjamin, Minime, Cadet",IF(YEAR(G34)&lt;=Parametre!$M$4,"licence Sénior","licence Junior")),"")</f>
        <v/>
      </c>
      <c r="C34" s="10" t="str">
        <f t="shared" si="1"/>
        <v/>
      </c>
      <c r="D34" s="10" t="str">
        <f t="shared" si="2"/>
        <v/>
      </c>
      <c r="E34" s="274"/>
      <c r="F34" s="275"/>
      <c r="G34" s="276"/>
      <c r="H34" s="276"/>
      <c r="I34" s="277"/>
      <c r="J34" s="278"/>
      <c r="K34" s="279"/>
      <c r="L34" s="280"/>
      <c r="M34" s="279"/>
      <c r="N34" s="281"/>
      <c r="O34" s="275"/>
      <c r="P34" s="282"/>
      <c r="Q34" s="277"/>
      <c r="R34" s="278"/>
      <c r="S34" s="276"/>
      <c r="T34" s="276"/>
      <c r="U34" s="277"/>
      <c r="V34" s="278"/>
      <c r="W34" s="278"/>
      <c r="X34" s="278"/>
      <c r="Y34" s="283"/>
      <c r="Z34" s="312"/>
      <c r="AA34" s="297"/>
      <c r="AB34" s="297"/>
      <c r="AC34" s="298"/>
      <c r="AO34" s="87"/>
    </row>
    <row r="35" spans="1:41" s="10" customFormat="1" ht="30" customHeight="1" x14ac:dyDescent="0.35">
      <c r="A35" s="10" t="str">
        <f t="shared" si="3"/>
        <v/>
      </c>
      <c r="B35" s="10" t="str">
        <f>+IF(A35=1,IF(YEAR(G35)&gt;=Parametre!$M$7,"Licence Benjamin, Minime, Cadet",IF(YEAR(G35)&lt;=Parametre!$M$4,"licence Sénior","licence Junior")),"")</f>
        <v/>
      </c>
      <c r="C35" s="10" t="str">
        <f t="shared" si="1"/>
        <v/>
      </c>
      <c r="D35" s="10" t="str">
        <f t="shared" si="2"/>
        <v/>
      </c>
      <c r="E35" s="274"/>
      <c r="F35" s="275"/>
      <c r="G35" s="276"/>
      <c r="H35" s="276"/>
      <c r="I35" s="277"/>
      <c r="J35" s="278"/>
      <c r="K35" s="279"/>
      <c r="L35" s="280"/>
      <c r="M35" s="279"/>
      <c r="N35" s="281"/>
      <c r="O35" s="275"/>
      <c r="P35" s="282"/>
      <c r="Q35" s="277"/>
      <c r="R35" s="278"/>
      <c r="S35" s="276"/>
      <c r="T35" s="276"/>
      <c r="U35" s="277"/>
      <c r="V35" s="278"/>
      <c r="W35" s="278"/>
      <c r="X35" s="278"/>
      <c r="Y35" s="283"/>
      <c r="Z35" s="312"/>
      <c r="AA35" s="297"/>
      <c r="AB35" s="297"/>
      <c r="AC35" s="298"/>
    </row>
    <row r="36" spans="1:41" s="10" customFormat="1" ht="30" customHeight="1" x14ac:dyDescent="0.35">
      <c r="A36" s="10" t="str">
        <f t="shared" si="3"/>
        <v/>
      </c>
      <c r="B36" s="10" t="str">
        <f>+IF(A36=1,IF(YEAR(G36)&gt;=Parametre!$M$7,"Licence Benjamin, Minime, Cadet",IF(YEAR(G36)&lt;=Parametre!$M$4,"licence Sénior","licence Junior")),"")</f>
        <v/>
      </c>
      <c r="C36" s="10" t="str">
        <f t="shared" si="1"/>
        <v/>
      </c>
      <c r="D36" s="10" t="str">
        <f t="shared" si="2"/>
        <v/>
      </c>
      <c r="E36" s="274"/>
      <c r="F36" s="275"/>
      <c r="G36" s="276"/>
      <c r="H36" s="276"/>
      <c r="I36" s="277"/>
      <c r="J36" s="278"/>
      <c r="K36" s="279"/>
      <c r="L36" s="280"/>
      <c r="M36" s="279"/>
      <c r="N36" s="281"/>
      <c r="O36" s="275"/>
      <c r="P36" s="282"/>
      <c r="Q36" s="277"/>
      <c r="R36" s="278"/>
      <c r="S36" s="276"/>
      <c r="T36" s="276"/>
      <c r="U36" s="277"/>
      <c r="V36" s="278"/>
      <c r="W36" s="278"/>
      <c r="X36" s="278"/>
      <c r="Y36" s="283"/>
      <c r="Z36" s="312"/>
      <c r="AA36" s="297"/>
      <c r="AB36" s="297"/>
      <c r="AC36" s="298"/>
    </row>
    <row r="37" spans="1:41" s="10" customFormat="1" ht="30" customHeight="1" x14ac:dyDescent="0.35">
      <c r="A37" s="10" t="str">
        <f t="shared" si="3"/>
        <v/>
      </c>
      <c r="B37" s="10" t="str">
        <f>+IF(A37=1,IF(YEAR(G37)&gt;=Parametre!$M$7,"Licence Benjamin, Minime, Cadet",IF(YEAR(G37)&lt;=Parametre!$M$4,"licence Sénior","licence Junior")),"")</f>
        <v/>
      </c>
      <c r="C37" s="10" t="str">
        <f t="shared" si="1"/>
        <v/>
      </c>
      <c r="D37" s="10" t="str">
        <f t="shared" si="2"/>
        <v/>
      </c>
      <c r="E37" s="286"/>
      <c r="F37" s="287"/>
      <c r="G37" s="288"/>
      <c r="H37" s="288"/>
      <c r="I37" s="289"/>
      <c r="J37" s="290"/>
      <c r="K37" s="291"/>
      <c r="L37" s="292"/>
      <c r="M37" s="291"/>
      <c r="N37" s="293"/>
      <c r="O37" s="287"/>
      <c r="P37" s="294"/>
      <c r="Q37" s="289"/>
      <c r="R37" s="290"/>
      <c r="S37" s="288"/>
      <c r="T37" s="288"/>
      <c r="U37" s="289"/>
      <c r="V37" s="290"/>
      <c r="W37" s="290"/>
      <c r="X37" s="290"/>
      <c r="Y37" s="295"/>
      <c r="Z37" s="313"/>
      <c r="AA37" s="299"/>
      <c r="AB37" s="299"/>
      <c r="AC37" s="300"/>
    </row>
    <row r="38" spans="1:41" s="10" customFormat="1" ht="30" customHeight="1" x14ac:dyDescent="0.35">
      <c r="A38" s="10" t="str">
        <f t="shared" si="3"/>
        <v/>
      </c>
      <c r="B38" s="10" t="str">
        <f>+IF(A38=1,IF(YEAR(G38)&gt;=Parametre!$M$7,"Licence Benjamin, Minime, Cadet",IF(YEAR(G38)&lt;=Parametre!$M$4,"licence Sénior","licence Junior")),"")</f>
        <v/>
      </c>
      <c r="C38" s="10" t="str">
        <f t="shared" si="1"/>
        <v/>
      </c>
      <c r="D38" s="10" t="str">
        <f t="shared" si="2"/>
        <v/>
      </c>
      <c r="E38" s="286"/>
      <c r="F38" s="287"/>
      <c r="G38" s="288"/>
      <c r="H38" s="288"/>
      <c r="I38" s="289"/>
      <c r="J38" s="290"/>
      <c r="K38" s="291"/>
      <c r="L38" s="292"/>
      <c r="M38" s="291"/>
      <c r="N38" s="293"/>
      <c r="O38" s="287"/>
      <c r="P38" s="294"/>
      <c r="Q38" s="289"/>
      <c r="R38" s="290"/>
      <c r="S38" s="288"/>
      <c r="T38" s="288"/>
      <c r="U38" s="289"/>
      <c r="V38" s="290"/>
      <c r="W38" s="290"/>
      <c r="X38" s="290"/>
      <c r="Y38" s="295"/>
      <c r="Z38" s="313"/>
      <c r="AA38" s="299"/>
      <c r="AB38" s="299"/>
      <c r="AC38" s="300"/>
    </row>
    <row r="39" spans="1:41" s="10" customFormat="1" ht="30" customHeight="1" x14ac:dyDescent="0.35">
      <c r="A39" s="10" t="str">
        <f t="shared" si="3"/>
        <v/>
      </c>
      <c r="B39" s="10" t="str">
        <f>+IF(A39=1,IF(YEAR(G39)&gt;=Parametre!$M$7,"Licence Benjamin, Minime, Cadet",IF(YEAR(G39)&lt;=Parametre!$M$4,"licence Sénior","licence Junior")),"")</f>
        <v/>
      </c>
      <c r="C39" s="10" t="str">
        <f t="shared" si="1"/>
        <v/>
      </c>
      <c r="D39" s="10" t="str">
        <f t="shared" si="2"/>
        <v/>
      </c>
      <c r="E39" s="286"/>
      <c r="F39" s="287"/>
      <c r="G39" s="288"/>
      <c r="H39" s="288"/>
      <c r="I39" s="289"/>
      <c r="J39" s="290"/>
      <c r="K39" s="291"/>
      <c r="L39" s="292"/>
      <c r="M39" s="291"/>
      <c r="N39" s="293"/>
      <c r="O39" s="287"/>
      <c r="P39" s="294"/>
      <c r="Q39" s="289"/>
      <c r="R39" s="290"/>
      <c r="S39" s="288"/>
      <c r="T39" s="288"/>
      <c r="U39" s="289"/>
      <c r="V39" s="290"/>
      <c r="W39" s="290"/>
      <c r="X39" s="290"/>
      <c r="Y39" s="295"/>
      <c r="Z39" s="313"/>
      <c r="AA39" s="299"/>
      <c r="AB39" s="299"/>
      <c r="AC39" s="300"/>
    </row>
    <row r="40" spans="1:41" s="10" customFormat="1" ht="30" customHeight="1" x14ac:dyDescent="0.35">
      <c r="A40" s="10" t="str">
        <f t="shared" si="3"/>
        <v/>
      </c>
      <c r="B40" s="10" t="str">
        <f>+IF(A40=1,IF(YEAR(G40)&gt;=Parametre!$M$7,"Licence Benjamin, Minime, Cadet",IF(YEAR(G40)&lt;=Parametre!$M$4,"licence Sénior","licence Junior")),"")</f>
        <v/>
      </c>
      <c r="C40" s="10" t="str">
        <f t="shared" si="1"/>
        <v/>
      </c>
      <c r="D40" s="10" t="str">
        <f t="shared" si="2"/>
        <v/>
      </c>
      <c r="E40" s="286"/>
      <c r="F40" s="287"/>
      <c r="G40" s="288"/>
      <c r="H40" s="288"/>
      <c r="I40" s="289"/>
      <c r="J40" s="290"/>
      <c r="K40" s="291"/>
      <c r="L40" s="292"/>
      <c r="M40" s="291"/>
      <c r="N40" s="293"/>
      <c r="O40" s="287"/>
      <c r="P40" s="294"/>
      <c r="Q40" s="289"/>
      <c r="R40" s="290"/>
      <c r="S40" s="288"/>
      <c r="T40" s="288"/>
      <c r="U40" s="289"/>
      <c r="V40" s="290"/>
      <c r="W40" s="290"/>
      <c r="X40" s="290"/>
      <c r="Y40" s="295"/>
      <c r="Z40" s="313"/>
      <c r="AA40" s="299"/>
      <c r="AB40" s="299"/>
      <c r="AC40" s="300"/>
    </row>
    <row r="41" spans="1:41" s="10" customFormat="1" ht="30" customHeight="1" x14ac:dyDescent="0.35">
      <c r="A41" s="10" t="str">
        <f t="shared" si="3"/>
        <v/>
      </c>
      <c r="B41" s="10" t="str">
        <f>+IF(A41=1,IF(YEAR(G41)&gt;=Parametre!$M$7,"Licence Benjamin, Minime, Cadet",IF(YEAR(G41)&lt;=Parametre!$M$4,"licence Sénior","licence Junior")),"")</f>
        <v/>
      </c>
      <c r="C41" s="10" t="str">
        <f t="shared" si="1"/>
        <v/>
      </c>
      <c r="D41" s="10" t="str">
        <f t="shared" si="2"/>
        <v/>
      </c>
      <c r="E41" s="286"/>
      <c r="F41" s="287"/>
      <c r="G41" s="288"/>
      <c r="H41" s="288"/>
      <c r="I41" s="289"/>
      <c r="J41" s="290"/>
      <c r="K41" s="291"/>
      <c r="L41" s="292"/>
      <c r="M41" s="291"/>
      <c r="N41" s="293"/>
      <c r="O41" s="287"/>
      <c r="P41" s="294"/>
      <c r="Q41" s="289"/>
      <c r="R41" s="290"/>
      <c r="S41" s="288"/>
      <c r="T41" s="288"/>
      <c r="U41" s="289"/>
      <c r="V41" s="290"/>
      <c r="W41" s="290"/>
      <c r="X41" s="290"/>
      <c r="Y41" s="295"/>
      <c r="Z41" s="313"/>
      <c r="AA41" s="299"/>
      <c r="AB41" s="299"/>
      <c r="AC41" s="300"/>
    </row>
    <row r="42" spans="1:41" s="10" customFormat="1" ht="30" customHeight="1" x14ac:dyDescent="0.35">
      <c r="A42" s="10" t="str">
        <f t="shared" si="3"/>
        <v/>
      </c>
      <c r="B42" s="10" t="str">
        <f>+IF(A42=1,IF(YEAR(G42)&gt;=Parametre!$M$7,"Licence Benjamin, Minime, Cadet",IF(YEAR(G42)&lt;=Parametre!$M$4,"licence Sénior","licence Junior")),"")</f>
        <v/>
      </c>
      <c r="C42" s="10" t="str">
        <f t="shared" si="1"/>
        <v/>
      </c>
      <c r="D42" s="10" t="str">
        <f t="shared" si="2"/>
        <v/>
      </c>
      <c r="E42" s="286"/>
      <c r="F42" s="287"/>
      <c r="G42" s="288"/>
      <c r="H42" s="288"/>
      <c r="I42" s="289"/>
      <c r="J42" s="290"/>
      <c r="K42" s="291"/>
      <c r="L42" s="292"/>
      <c r="M42" s="291"/>
      <c r="N42" s="296"/>
      <c r="O42" s="287"/>
      <c r="P42" s="294"/>
      <c r="Q42" s="289"/>
      <c r="R42" s="290"/>
      <c r="S42" s="288"/>
      <c r="T42" s="288"/>
      <c r="U42" s="289"/>
      <c r="V42" s="290"/>
      <c r="W42" s="290"/>
      <c r="X42" s="290"/>
      <c r="Y42" s="295"/>
      <c r="Z42" s="313"/>
      <c r="AA42" s="299"/>
      <c r="AB42" s="299"/>
      <c r="AC42" s="300"/>
    </row>
    <row r="43" spans="1:41" s="10" customFormat="1" ht="30" customHeight="1" x14ac:dyDescent="0.35">
      <c r="A43" s="10" t="str">
        <f t="shared" si="3"/>
        <v/>
      </c>
      <c r="B43" s="10" t="str">
        <f>+IF(A43=1,IF(YEAR(G43)&gt;=Parametre!$M$7,"Licence Benjamin, Minime, Cadet",IF(YEAR(G43)&lt;=Parametre!$M$4,"licence Sénior","licence Junior")),"")</f>
        <v/>
      </c>
      <c r="C43" s="10" t="str">
        <f t="shared" si="1"/>
        <v/>
      </c>
      <c r="D43" s="10" t="str">
        <f t="shared" si="2"/>
        <v/>
      </c>
      <c r="E43" s="286"/>
      <c r="F43" s="287"/>
      <c r="G43" s="288"/>
      <c r="H43" s="288"/>
      <c r="I43" s="289"/>
      <c r="J43" s="290"/>
      <c r="K43" s="291"/>
      <c r="L43" s="292"/>
      <c r="M43" s="291"/>
      <c r="N43" s="293"/>
      <c r="O43" s="287"/>
      <c r="P43" s="294"/>
      <c r="Q43" s="289"/>
      <c r="R43" s="290"/>
      <c r="S43" s="288"/>
      <c r="T43" s="288"/>
      <c r="U43" s="289"/>
      <c r="V43" s="290"/>
      <c r="W43" s="290"/>
      <c r="X43" s="290"/>
      <c r="Y43" s="295"/>
      <c r="Z43" s="313"/>
      <c r="AA43" s="299"/>
      <c r="AB43" s="299"/>
      <c r="AC43" s="300"/>
    </row>
    <row r="44" spans="1:41" s="10" customFormat="1" ht="30" customHeight="1" x14ac:dyDescent="0.35">
      <c r="A44" s="10" t="str">
        <f t="shared" si="3"/>
        <v/>
      </c>
      <c r="B44" s="10" t="str">
        <f>+IF(A44=1,IF(YEAR(G44)&gt;=Parametre!$M$7,"Licence Benjamin, Minime, Cadet",IF(YEAR(G44)&lt;=Parametre!$M$4,"licence Sénior","licence Junior")),"")</f>
        <v/>
      </c>
      <c r="C44" s="10" t="str">
        <f t="shared" si="1"/>
        <v/>
      </c>
      <c r="D44" s="10" t="str">
        <f t="shared" si="2"/>
        <v/>
      </c>
      <c r="E44" s="286"/>
      <c r="F44" s="287"/>
      <c r="G44" s="288"/>
      <c r="H44" s="288"/>
      <c r="I44" s="289"/>
      <c r="J44" s="290"/>
      <c r="K44" s="291"/>
      <c r="L44" s="292"/>
      <c r="M44" s="291"/>
      <c r="N44" s="293"/>
      <c r="O44" s="287"/>
      <c r="P44" s="294"/>
      <c r="Q44" s="289"/>
      <c r="R44" s="290"/>
      <c r="S44" s="288"/>
      <c r="T44" s="288"/>
      <c r="U44" s="289"/>
      <c r="V44" s="290"/>
      <c r="W44" s="290"/>
      <c r="X44" s="290"/>
      <c r="Y44" s="295"/>
      <c r="Z44" s="313"/>
      <c r="AA44" s="299"/>
      <c r="AB44" s="299"/>
      <c r="AC44" s="300"/>
    </row>
    <row r="45" spans="1:41" s="10" customFormat="1" ht="30" customHeight="1" x14ac:dyDescent="0.35">
      <c r="A45" s="10" t="str">
        <f t="shared" si="3"/>
        <v/>
      </c>
      <c r="B45" s="10" t="str">
        <f>+IF(A45=1,IF(YEAR(G45)&gt;=Parametre!$M$7,"Licence Benjamin, Minime, Cadet",IF(YEAR(G45)&lt;=Parametre!$M$4,"licence Sénior","licence Junior")),"")</f>
        <v/>
      </c>
      <c r="C45" s="10" t="str">
        <f t="shared" si="1"/>
        <v/>
      </c>
      <c r="D45" s="10" t="str">
        <f t="shared" si="2"/>
        <v/>
      </c>
      <c r="E45" s="286"/>
      <c r="F45" s="287"/>
      <c r="G45" s="288"/>
      <c r="H45" s="288"/>
      <c r="I45" s="289"/>
      <c r="J45" s="290"/>
      <c r="K45" s="291"/>
      <c r="L45" s="292"/>
      <c r="M45" s="291"/>
      <c r="N45" s="293"/>
      <c r="O45" s="287"/>
      <c r="P45" s="294"/>
      <c r="Q45" s="289"/>
      <c r="R45" s="290"/>
      <c r="S45" s="288"/>
      <c r="T45" s="288"/>
      <c r="U45" s="289"/>
      <c r="V45" s="290"/>
      <c r="W45" s="290"/>
      <c r="X45" s="290"/>
      <c r="Y45" s="295"/>
      <c r="Z45" s="313"/>
      <c r="AA45" s="299"/>
      <c r="AB45" s="299"/>
      <c r="AC45" s="300"/>
    </row>
    <row r="46" spans="1:41" s="10" customFormat="1" ht="30" customHeight="1" x14ac:dyDescent="0.35">
      <c r="A46" s="10" t="str">
        <f t="shared" si="3"/>
        <v/>
      </c>
      <c r="B46" s="10" t="str">
        <f>+IF(A46=1,IF(YEAR(G46)&gt;=Parametre!$M$7,"Licence Benjamin, Minime, Cadet",IF(YEAR(G46)&lt;=Parametre!$M$4,"licence Sénior","licence Junior")),"")</f>
        <v/>
      </c>
      <c r="C46" s="10" t="str">
        <f t="shared" si="1"/>
        <v/>
      </c>
      <c r="D46" s="10" t="str">
        <f t="shared" si="2"/>
        <v/>
      </c>
      <c r="E46" s="286"/>
      <c r="F46" s="287"/>
      <c r="G46" s="288"/>
      <c r="H46" s="288"/>
      <c r="I46" s="289"/>
      <c r="J46" s="290"/>
      <c r="K46" s="291"/>
      <c r="L46" s="292"/>
      <c r="M46" s="291"/>
      <c r="N46" s="293"/>
      <c r="O46" s="287"/>
      <c r="P46" s="294"/>
      <c r="Q46" s="289"/>
      <c r="R46" s="290"/>
      <c r="S46" s="288"/>
      <c r="T46" s="288"/>
      <c r="U46" s="289"/>
      <c r="V46" s="290"/>
      <c r="W46" s="290"/>
      <c r="X46" s="290"/>
      <c r="Y46" s="295"/>
      <c r="Z46" s="313"/>
      <c r="AA46" s="299"/>
      <c r="AB46" s="299"/>
      <c r="AC46" s="300"/>
    </row>
    <row r="47" spans="1:41" s="10" customFormat="1" ht="30" customHeight="1" x14ac:dyDescent="0.35">
      <c r="A47" s="10" t="str">
        <f t="shared" si="3"/>
        <v/>
      </c>
      <c r="B47" s="10" t="str">
        <f>+IF(A47=1,IF(YEAR(G47)&gt;=Parametre!$M$7,"Licence Benjamin, Minime, Cadet",IF(YEAR(G47)&lt;=Parametre!$M$4,"licence Sénior","licence Junior")),"")</f>
        <v/>
      </c>
      <c r="C47" s="10" t="str">
        <f t="shared" si="1"/>
        <v/>
      </c>
      <c r="D47" s="10" t="str">
        <f t="shared" si="2"/>
        <v/>
      </c>
      <c r="E47" s="286"/>
      <c r="F47" s="287"/>
      <c r="G47" s="288"/>
      <c r="H47" s="288"/>
      <c r="I47" s="289"/>
      <c r="J47" s="290"/>
      <c r="K47" s="291"/>
      <c r="L47" s="292"/>
      <c r="M47" s="291"/>
      <c r="N47" s="293"/>
      <c r="O47" s="287"/>
      <c r="P47" s="294"/>
      <c r="Q47" s="289"/>
      <c r="R47" s="290"/>
      <c r="S47" s="288"/>
      <c r="T47" s="288"/>
      <c r="U47" s="289"/>
      <c r="V47" s="290"/>
      <c r="W47" s="290"/>
      <c r="X47" s="290"/>
      <c r="Y47" s="295"/>
      <c r="Z47" s="313"/>
      <c r="AA47" s="299"/>
      <c r="AB47" s="299"/>
      <c r="AC47" s="300"/>
    </row>
    <row r="48" spans="1:41" s="10" customFormat="1" ht="30" customHeight="1" x14ac:dyDescent="0.35">
      <c r="A48" s="10" t="str">
        <f t="shared" si="3"/>
        <v/>
      </c>
      <c r="B48" s="10" t="str">
        <f>+IF(A48=1,IF(YEAR(G48)&gt;=Parametre!$M$7,"Licence Benjamin, Minime, Cadet",IF(YEAR(G48)&lt;=Parametre!$M$4,"licence Sénior","licence Junior")),"")</f>
        <v/>
      </c>
      <c r="C48" s="10" t="str">
        <f t="shared" si="1"/>
        <v/>
      </c>
      <c r="D48" s="10" t="str">
        <f t="shared" si="2"/>
        <v/>
      </c>
      <c r="E48" s="286"/>
      <c r="F48" s="287"/>
      <c r="G48" s="288"/>
      <c r="H48" s="288"/>
      <c r="I48" s="289"/>
      <c r="J48" s="290"/>
      <c r="K48" s="291"/>
      <c r="L48" s="292"/>
      <c r="M48" s="291"/>
      <c r="N48" s="293"/>
      <c r="O48" s="287"/>
      <c r="P48" s="294"/>
      <c r="Q48" s="289"/>
      <c r="R48" s="290"/>
      <c r="S48" s="288"/>
      <c r="T48" s="288"/>
      <c r="U48" s="289"/>
      <c r="V48" s="290"/>
      <c r="W48" s="290"/>
      <c r="X48" s="290"/>
      <c r="Y48" s="295"/>
      <c r="Z48" s="313"/>
      <c r="AA48" s="299"/>
      <c r="AB48" s="299"/>
      <c r="AC48" s="300"/>
    </row>
    <row r="49" spans="1:29" s="10" customFormat="1" ht="30" customHeight="1" x14ac:dyDescent="0.35">
      <c r="A49" s="10" t="str">
        <f t="shared" si="3"/>
        <v/>
      </c>
      <c r="B49" s="10" t="str">
        <f>+IF(A49=1,IF(YEAR(G49)&gt;=Parametre!$M$7,"Licence Benjamin, Minime, Cadet",IF(YEAR(G49)&lt;=Parametre!$M$4,"licence Sénior","licence Junior")),"")</f>
        <v/>
      </c>
      <c r="C49" s="10" t="str">
        <f t="shared" ref="C49:C76" si="4">+IF(A49=1,IF(OR(K49&lt;&gt;29,M49&lt;&gt;$J$5),$F$10,"RENOUVELLEMENTS SANS CARTE"),"")</f>
        <v/>
      </c>
      <c r="D49" s="10" t="str">
        <f t="shared" si="2"/>
        <v/>
      </c>
      <c r="E49" s="286"/>
      <c r="F49" s="287"/>
      <c r="G49" s="288"/>
      <c r="H49" s="288"/>
      <c r="I49" s="289"/>
      <c r="J49" s="290"/>
      <c r="K49" s="291"/>
      <c r="L49" s="292"/>
      <c r="M49" s="291"/>
      <c r="N49" s="293"/>
      <c r="O49" s="287"/>
      <c r="P49" s="294"/>
      <c r="Q49" s="289"/>
      <c r="R49" s="290"/>
      <c r="S49" s="288"/>
      <c r="T49" s="288"/>
      <c r="U49" s="289"/>
      <c r="V49" s="290"/>
      <c r="W49" s="290"/>
      <c r="X49" s="290"/>
      <c r="Y49" s="295"/>
      <c r="Z49" s="313"/>
      <c r="AA49" s="299"/>
      <c r="AB49" s="299"/>
      <c r="AC49" s="300"/>
    </row>
    <row r="50" spans="1:29" s="10" customFormat="1" ht="30" customHeight="1" x14ac:dyDescent="0.35">
      <c r="A50" s="10" t="str">
        <f t="shared" si="3"/>
        <v/>
      </c>
      <c r="B50" s="10" t="str">
        <f>+IF(A50=1,IF(YEAR(G50)&gt;=Parametre!$M$7,"Licence Benjamin, Minime, Cadet",IF(YEAR(G50)&lt;=Parametre!$M$4,"licence Sénior","licence Junior")),"")</f>
        <v/>
      </c>
      <c r="C50" s="10" t="str">
        <f t="shared" si="4"/>
        <v/>
      </c>
      <c r="D50" s="10" t="str">
        <f t="shared" si="2"/>
        <v/>
      </c>
      <c r="E50" s="286"/>
      <c r="F50" s="287"/>
      <c r="G50" s="288"/>
      <c r="H50" s="288"/>
      <c r="I50" s="289"/>
      <c r="J50" s="290"/>
      <c r="K50" s="291"/>
      <c r="L50" s="292"/>
      <c r="M50" s="291"/>
      <c r="N50" s="293"/>
      <c r="O50" s="287"/>
      <c r="P50" s="294"/>
      <c r="Q50" s="289"/>
      <c r="R50" s="290"/>
      <c r="S50" s="288"/>
      <c r="T50" s="288"/>
      <c r="U50" s="289"/>
      <c r="V50" s="290"/>
      <c r="W50" s="290"/>
      <c r="X50" s="290"/>
      <c r="Y50" s="295"/>
      <c r="Z50" s="313"/>
      <c r="AA50" s="299"/>
      <c r="AB50" s="299"/>
      <c r="AC50" s="300"/>
    </row>
    <row r="51" spans="1:29" s="10" customFormat="1" ht="30" customHeight="1" x14ac:dyDescent="0.35">
      <c r="A51" s="10" t="str">
        <f t="shared" si="3"/>
        <v/>
      </c>
      <c r="B51" s="10" t="str">
        <f>+IF(A51=1,IF(YEAR(G51)&gt;=Parametre!$M$7,"Licence Benjamin, Minime, Cadet",IF(YEAR(G51)&lt;=Parametre!$M$4,"licence Sénior","licence Junior")),"")</f>
        <v/>
      </c>
      <c r="C51" s="10" t="str">
        <f t="shared" si="4"/>
        <v/>
      </c>
      <c r="D51" s="10" t="str">
        <f t="shared" si="2"/>
        <v/>
      </c>
      <c r="E51" s="286"/>
      <c r="F51" s="287"/>
      <c r="G51" s="288"/>
      <c r="H51" s="288"/>
      <c r="I51" s="289"/>
      <c r="J51" s="290"/>
      <c r="K51" s="291"/>
      <c r="L51" s="292"/>
      <c r="M51" s="291"/>
      <c r="N51" s="293"/>
      <c r="O51" s="287"/>
      <c r="P51" s="294"/>
      <c r="Q51" s="289"/>
      <c r="R51" s="290"/>
      <c r="S51" s="288"/>
      <c r="T51" s="288"/>
      <c r="U51" s="289"/>
      <c r="V51" s="290"/>
      <c r="W51" s="290"/>
      <c r="X51" s="290"/>
      <c r="Y51" s="295"/>
      <c r="Z51" s="313"/>
      <c r="AA51" s="299"/>
      <c r="AB51" s="299"/>
      <c r="AC51" s="300"/>
    </row>
    <row r="52" spans="1:29" s="10" customFormat="1" ht="30" customHeight="1" x14ac:dyDescent="0.35">
      <c r="A52" s="10" t="str">
        <f t="shared" si="3"/>
        <v/>
      </c>
      <c r="B52" s="10" t="str">
        <f>+IF(A52=1,IF(YEAR(G52)&gt;=Parametre!$M$7,"Licence Benjamin, Minime, Cadet",IF(YEAR(G52)&lt;=Parametre!$M$4,"licence Sénior","licence Junior")),"")</f>
        <v/>
      </c>
      <c r="C52" s="10" t="str">
        <f t="shared" si="4"/>
        <v/>
      </c>
      <c r="D52" s="10" t="str">
        <f t="shared" si="2"/>
        <v/>
      </c>
      <c r="E52" s="286"/>
      <c r="F52" s="287"/>
      <c r="G52" s="288"/>
      <c r="H52" s="288"/>
      <c r="I52" s="289"/>
      <c r="J52" s="290"/>
      <c r="K52" s="291"/>
      <c r="L52" s="292"/>
      <c r="M52" s="291"/>
      <c r="N52" s="293"/>
      <c r="O52" s="287"/>
      <c r="P52" s="294"/>
      <c r="Q52" s="289"/>
      <c r="R52" s="290"/>
      <c r="S52" s="288"/>
      <c r="T52" s="288"/>
      <c r="U52" s="289"/>
      <c r="V52" s="290"/>
      <c r="W52" s="290"/>
      <c r="X52" s="290"/>
      <c r="Y52" s="295"/>
      <c r="Z52" s="313"/>
      <c r="AA52" s="299"/>
      <c r="AB52" s="299"/>
      <c r="AC52" s="300"/>
    </row>
    <row r="53" spans="1:29" s="10" customFormat="1" ht="30" customHeight="1" x14ac:dyDescent="0.35">
      <c r="A53" s="10" t="str">
        <f t="shared" si="3"/>
        <v/>
      </c>
      <c r="B53" s="10" t="str">
        <f>+IF(A53=1,IF(YEAR(G53)&gt;=Parametre!$M$7,"Licence Benjamin, Minime, Cadet",IF(YEAR(G53)&lt;=Parametre!$M$4,"licence Sénior","licence Junior")),"")</f>
        <v/>
      </c>
      <c r="C53" s="10" t="str">
        <f t="shared" si="4"/>
        <v/>
      </c>
      <c r="D53" s="10" t="str">
        <f t="shared" si="2"/>
        <v/>
      </c>
      <c r="E53" s="286"/>
      <c r="F53" s="287"/>
      <c r="G53" s="288"/>
      <c r="H53" s="288"/>
      <c r="I53" s="289"/>
      <c r="J53" s="290"/>
      <c r="K53" s="291"/>
      <c r="L53" s="292"/>
      <c r="M53" s="291"/>
      <c r="N53" s="293"/>
      <c r="O53" s="287"/>
      <c r="P53" s="294"/>
      <c r="Q53" s="289"/>
      <c r="R53" s="290"/>
      <c r="S53" s="288"/>
      <c r="T53" s="288"/>
      <c r="U53" s="289"/>
      <c r="V53" s="290"/>
      <c r="W53" s="290"/>
      <c r="X53" s="290"/>
      <c r="Y53" s="295"/>
      <c r="Z53" s="313"/>
      <c r="AA53" s="299"/>
      <c r="AB53" s="299"/>
      <c r="AC53" s="300"/>
    </row>
    <row r="54" spans="1:29" s="10" customFormat="1" ht="30" customHeight="1" x14ac:dyDescent="0.35">
      <c r="A54" s="10" t="str">
        <f t="shared" si="3"/>
        <v/>
      </c>
      <c r="B54" s="10" t="str">
        <f>+IF(A54=1,IF(YEAR(G54)&gt;=Parametre!$M$7,"Licence Benjamin, Minime, Cadet",IF(YEAR(G54)&lt;=Parametre!$M$4,"licence Sénior","licence Junior")),"")</f>
        <v/>
      </c>
      <c r="C54" s="10" t="str">
        <f t="shared" si="4"/>
        <v/>
      </c>
      <c r="D54" s="10" t="str">
        <f t="shared" si="2"/>
        <v/>
      </c>
      <c r="E54" s="286"/>
      <c r="F54" s="287"/>
      <c r="G54" s="288"/>
      <c r="H54" s="288"/>
      <c r="I54" s="289"/>
      <c r="J54" s="290"/>
      <c r="K54" s="291"/>
      <c r="L54" s="292"/>
      <c r="M54" s="291"/>
      <c r="N54" s="293"/>
      <c r="O54" s="287"/>
      <c r="P54" s="294"/>
      <c r="Q54" s="289"/>
      <c r="R54" s="290"/>
      <c r="S54" s="288"/>
      <c r="T54" s="288"/>
      <c r="U54" s="289"/>
      <c r="V54" s="290"/>
      <c r="W54" s="290"/>
      <c r="X54" s="290"/>
      <c r="Y54" s="295"/>
      <c r="Z54" s="313"/>
      <c r="AA54" s="299"/>
      <c r="AB54" s="299"/>
      <c r="AC54" s="300"/>
    </row>
    <row r="55" spans="1:29" s="10" customFormat="1" ht="30" customHeight="1" x14ac:dyDescent="0.35">
      <c r="A55" s="10" t="str">
        <f t="shared" si="3"/>
        <v/>
      </c>
      <c r="B55" s="10" t="str">
        <f>+IF(A55=1,IF(YEAR(G55)&gt;=Parametre!$M$7,"Licence Benjamin, Minime, Cadet",IF(YEAR(G55)&lt;=Parametre!$M$4,"licence Sénior","licence Junior")),"")</f>
        <v/>
      </c>
      <c r="C55" s="10" t="str">
        <f t="shared" si="4"/>
        <v/>
      </c>
      <c r="D55" s="10" t="str">
        <f t="shared" si="2"/>
        <v/>
      </c>
      <c r="E55" s="286"/>
      <c r="F55" s="287"/>
      <c r="G55" s="288"/>
      <c r="H55" s="288"/>
      <c r="I55" s="289"/>
      <c r="J55" s="290"/>
      <c r="K55" s="291"/>
      <c r="L55" s="292"/>
      <c r="M55" s="291"/>
      <c r="N55" s="293"/>
      <c r="O55" s="287"/>
      <c r="P55" s="294"/>
      <c r="Q55" s="289"/>
      <c r="R55" s="290"/>
      <c r="S55" s="288"/>
      <c r="T55" s="288"/>
      <c r="U55" s="289"/>
      <c r="V55" s="290"/>
      <c r="W55" s="290"/>
      <c r="X55" s="290"/>
      <c r="Y55" s="295"/>
      <c r="Z55" s="313"/>
      <c r="AA55" s="299"/>
      <c r="AB55" s="299"/>
      <c r="AC55" s="300"/>
    </row>
    <row r="56" spans="1:29" s="10" customFormat="1" ht="30" customHeight="1" x14ac:dyDescent="0.35">
      <c r="A56" s="10" t="str">
        <f t="shared" si="3"/>
        <v/>
      </c>
      <c r="B56" s="10" t="str">
        <f>+IF(A56=1,IF(YEAR(G56)&gt;=Parametre!$M$7,"Licence Benjamin, Minime, Cadet",IF(YEAR(G56)&lt;=Parametre!$M$4,"licence Sénior","licence Junior")),"")</f>
        <v/>
      </c>
      <c r="C56" s="10" t="str">
        <f t="shared" si="4"/>
        <v/>
      </c>
      <c r="D56" s="10" t="str">
        <f t="shared" si="2"/>
        <v/>
      </c>
      <c r="E56" s="286"/>
      <c r="F56" s="287"/>
      <c r="G56" s="288"/>
      <c r="H56" s="288"/>
      <c r="I56" s="289"/>
      <c r="J56" s="290"/>
      <c r="K56" s="291"/>
      <c r="L56" s="292"/>
      <c r="M56" s="291"/>
      <c r="N56" s="293"/>
      <c r="O56" s="287"/>
      <c r="P56" s="294"/>
      <c r="Q56" s="289"/>
      <c r="R56" s="290"/>
      <c r="S56" s="288"/>
      <c r="T56" s="288"/>
      <c r="U56" s="289"/>
      <c r="V56" s="290"/>
      <c r="W56" s="290"/>
      <c r="X56" s="290"/>
      <c r="Y56" s="295"/>
      <c r="Z56" s="313"/>
      <c r="AA56" s="299"/>
      <c r="AB56" s="299"/>
      <c r="AC56" s="300"/>
    </row>
    <row r="57" spans="1:29" s="10" customFormat="1" ht="30" customHeight="1" x14ac:dyDescent="0.35">
      <c r="A57" s="10" t="str">
        <f t="shared" si="3"/>
        <v/>
      </c>
      <c r="B57" s="10" t="str">
        <f>+IF(A57=1,IF(YEAR(G57)&gt;=Parametre!$M$7,"Licence Benjamin, Minime, Cadet",IF(YEAR(G57)&lt;=Parametre!$M$4,"licence Sénior","licence Junior")),"")</f>
        <v/>
      </c>
      <c r="C57" s="10" t="str">
        <f t="shared" si="4"/>
        <v/>
      </c>
      <c r="D57" s="10" t="str">
        <f t="shared" si="2"/>
        <v/>
      </c>
      <c r="E57" s="286"/>
      <c r="F57" s="287"/>
      <c r="G57" s="288"/>
      <c r="H57" s="288"/>
      <c r="I57" s="289"/>
      <c r="J57" s="290"/>
      <c r="K57" s="291"/>
      <c r="L57" s="292"/>
      <c r="M57" s="291"/>
      <c r="N57" s="293"/>
      <c r="O57" s="287"/>
      <c r="P57" s="294"/>
      <c r="Q57" s="289"/>
      <c r="R57" s="290"/>
      <c r="S57" s="288"/>
      <c r="T57" s="288"/>
      <c r="U57" s="289"/>
      <c r="V57" s="290"/>
      <c r="W57" s="290"/>
      <c r="X57" s="290"/>
      <c r="Y57" s="295"/>
      <c r="Z57" s="313"/>
      <c r="AA57" s="299"/>
      <c r="AB57" s="299"/>
      <c r="AC57" s="300"/>
    </row>
    <row r="58" spans="1:29" s="10" customFormat="1" ht="30" customHeight="1" x14ac:dyDescent="0.35">
      <c r="A58" s="10" t="str">
        <f t="shared" si="3"/>
        <v/>
      </c>
      <c r="B58" s="10" t="str">
        <f>+IF(A58=1,IF(YEAR(G58)&gt;=Parametre!$M$7,"Licence Benjamin, Minime, Cadet",IF(YEAR(G58)&lt;=Parametre!$M$4,"licence Sénior","licence Junior")),"")</f>
        <v/>
      </c>
      <c r="C58" s="10" t="str">
        <f t="shared" si="4"/>
        <v/>
      </c>
      <c r="D58" s="10" t="str">
        <f t="shared" si="2"/>
        <v/>
      </c>
      <c r="E58" s="286"/>
      <c r="F58" s="287"/>
      <c r="G58" s="288"/>
      <c r="H58" s="288"/>
      <c r="I58" s="289"/>
      <c r="J58" s="290"/>
      <c r="K58" s="291"/>
      <c r="L58" s="292"/>
      <c r="M58" s="291"/>
      <c r="N58" s="293"/>
      <c r="O58" s="287"/>
      <c r="P58" s="294"/>
      <c r="Q58" s="289"/>
      <c r="R58" s="290"/>
      <c r="S58" s="288"/>
      <c r="T58" s="288"/>
      <c r="U58" s="289"/>
      <c r="V58" s="290"/>
      <c r="W58" s="290"/>
      <c r="X58" s="290"/>
      <c r="Y58" s="295"/>
      <c r="Z58" s="313"/>
      <c r="AA58" s="299"/>
      <c r="AB58" s="299"/>
      <c r="AC58" s="300"/>
    </row>
    <row r="59" spans="1:29" s="10" customFormat="1" ht="30" customHeight="1" x14ac:dyDescent="0.35">
      <c r="A59" s="10" t="str">
        <f t="shared" si="3"/>
        <v/>
      </c>
      <c r="B59" s="10" t="str">
        <f>+IF(A59=1,IF(YEAR(G59)&gt;=Parametre!$M$7,"Licence Benjamin, Minime, Cadet",IF(YEAR(G59)&lt;=Parametre!$M$4,"licence Sénior","licence Junior")),"")</f>
        <v/>
      </c>
      <c r="C59" s="10" t="str">
        <f t="shared" si="4"/>
        <v/>
      </c>
      <c r="D59" s="10" t="str">
        <f t="shared" si="2"/>
        <v/>
      </c>
      <c r="E59" s="286"/>
      <c r="F59" s="287"/>
      <c r="G59" s="288"/>
      <c r="H59" s="288"/>
      <c r="I59" s="289"/>
      <c r="J59" s="290"/>
      <c r="K59" s="291"/>
      <c r="L59" s="292"/>
      <c r="M59" s="291"/>
      <c r="N59" s="293"/>
      <c r="O59" s="287"/>
      <c r="P59" s="294"/>
      <c r="Q59" s="289"/>
      <c r="R59" s="290"/>
      <c r="S59" s="288"/>
      <c r="T59" s="288"/>
      <c r="U59" s="289"/>
      <c r="V59" s="290"/>
      <c r="W59" s="290"/>
      <c r="X59" s="290"/>
      <c r="Y59" s="295"/>
      <c r="Z59" s="313"/>
      <c r="AA59" s="299"/>
      <c r="AB59" s="299"/>
      <c r="AC59" s="300"/>
    </row>
    <row r="60" spans="1:29" s="10" customFormat="1" ht="30" hidden="1" customHeight="1" x14ac:dyDescent="0.35">
      <c r="A60" s="10" t="str">
        <f t="shared" si="3"/>
        <v/>
      </c>
      <c r="B60" s="10" t="str">
        <f>+IF(A60=1,IF(YEAR(G60)&gt;=Parametre!$M$7,"Licence Benjamin, Minime, Cadet",IF(YEAR(G60)&lt;=Parametre!$M$4,"licence Sénior","licence Junior")),"")</f>
        <v/>
      </c>
      <c r="C60" s="10" t="str">
        <f t="shared" si="4"/>
        <v/>
      </c>
      <c r="D60" s="10" t="str">
        <f t="shared" si="2"/>
        <v/>
      </c>
      <c r="E60" s="192"/>
      <c r="F60" s="193"/>
      <c r="G60" s="194"/>
      <c r="H60" s="194"/>
      <c r="I60" s="195"/>
      <c r="J60" s="196"/>
      <c r="K60" s="197"/>
      <c r="L60" s="197"/>
      <c r="M60" s="197"/>
      <c r="N60" s="198"/>
      <c r="O60" s="193"/>
      <c r="P60" s="199"/>
      <c r="Q60" s="195"/>
      <c r="R60" s="196"/>
      <c r="S60" s="194"/>
      <c r="T60" s="194"/>
      <c r="U60" s="195"/>
      <c r="V60" s="196"/>
      <c r="W60" s="196"/>
      <c r="X60" s="196"/>
      <c r="Y60" s="194"/>
      <c r="Z60" s="194"/>
      <c r="AA60" s="194"/>
      <c r="AB60" s="194"/>
      <c r="AC60" s="194"/>
    </row>
    <row r="61" spans="1:29" s="10" customFormat="1" ht="30" hidden="1" customHeight="1" x14ac:dyDescent="0.35">
      <c r="A61" s="10" t="str">
        <f t="shared" si="3"/>
        <v/>
      </c>
      <c r="B61" s="10" t="str">
        <f>+IF(A61=1,IF(YEAR(G61)&gt;=Parametre!$M$7,"Licence Benjamin, Minime, Cadet",IF(YEAR(G61)&lt;=Parametre!$M$4,"licence Sénior","licence Junior")),"")</f>
        <v/>
      </c>
      <c r="C61" s="10" t="str">
        <f t="shared" si="4"/>
        <v/>
      </c>
      <c r="D61" s="10" t="str">
        <f t="shared" si="2"/>
        <v/>
      </c>
      <c r="E61" s="192"/>
      <c r="F61" s="193"/>
      <c r="G61" s="194"/>
      <c r="H61" s="194"/>
      <c r="I61" s="195"/>
      <c r="J61" s="196"/>
      <c r="K61" s="197"/>
      <c r="L61" s="197"/>
      <c r="M61" s="197"/>
      <c r="N61" s="198"/>
      <c r="O61" s="193"/>
      <c r="P61" s="199"/>
      <c r="Q61" s="195"/>
      <c r="R61" s="196"/>
      <c r="S61" s="194"/>
      <c r="T61" s="194"/>
      <c r="U61" s="195"/>
      <c r="V61" s="196"/>
      <c r="W61" s="196"/>
      <c r="X61" s="196"/>
      <c r="Y61" s="194"/>
      <c r="Z61" s="194"/>
      <c r="AA61" s="194"/>
      <c r="AB61" s="194"/>
      <c r="AC61" s="194"/>
    </row>
    <row r="62" spans="1:29" s="10" customFormat="1" ht="30" hidden="1" customHeight="1" x14ac:dyDescent="0.35">
      <c r="A62" s="10" t="str">
        <f t="shared" si="3"/>
        <v/>
      </c>
      <c r="B62" s="10" t="str">
        <f>+IF(A62=1,IF(YEAR(G62)&gt;=Parametre!$M$7,"Licence Benjamin, Minime, Cadet",IF(YEAR(G62)&lt;=Parametre!$M$4,"licence Sénior","licence Junior")),"")</f>
        <v/>
      </c>
      <c r="C62" s="10" t="str">
        <f t="shared" si="4"/>
        <v/>
      </c>
      <c r="D62" s="10" t="str">
        <f t="shared" si="2"/>
        <v/>
      </c>
      <c r="E62" s="192"/>
      <c r="F62" s="193"/>
      <c r="G62" s="194"/>
      <c r="H62" s="194"/>
      <c r="I62" s="195"/>
      <c r="J62" s="196"/>
      <c r="K62" s="197"/>
      <c r="L62" s="197"/>
      <c r="M62" s="197"/>
      <c r="N62" s="198"/>
      <c r="O62" s="193"/>
      <c r="P62" s="199"/>
      <c r="Q62" s="195"/>
      <c r="R62" s="196"/>
      <c r="S62" s="194"/>
      <c r="T62" s="194"/>
      <c r="U62" s="195"/>
      <c r="V62" s="196"/>
      <c r="W62" s="196"/>
      <c r="X62" s="196"/>
      <c r="Y62" s="194"/>
      <c r="Z62" s="194"/>
      <c r="AA62" s="194"/>
      <c r="AB62" s="194"/>
      <c r="AC62" s="194"/>
    </row>
    <row r="63" spans="1:29" s="10" customFormat="1" ht="30" hidden="1" customHeight="1" x14ac:dyDescent="0.35">
      <c r="A63" s="10" t="str">
        <f t="shared" si="3"/>
        <v/>
      </c>
      <c r="B63" s="10" t="str">
        <f>+IF(A63=1,IF(YEAR(G63)&gt;=Parametre!$M$7,"Licence Benjamin, Minime, Cadet",IF(YEAR(G63)&lt;=Parametre!$M$4,"licence Sénior","licence Junior")),"")</f>
        <v/>
      </c>
      <c r="C63" s="10" t="str">
        <f t="shared" si="4"/>
        <v/>
      </c>
      <c r="D63" s="10" t="str">
        <f t="shared" si="2"/>
        <v/>
      </c>
      <c r="E63" s="192"/>
      <c r="F63" s="193"/>
      <c r="G63" s="194"/>
      <c r="H63" s="194"/>
      <c r="I63" s="195"/>
      <c r="J63" s="196"/>
      <c r="K63" s="197"/>
      <c r="L63" s="197"/>
      <c r="M63" s="197"/>
      <c r="N63" s="198"/>
      <c r="O63" s="193"/>
      <c r="P63" s="199"/>
      <c r="Q63" s="195"/>
      <c r="R63" s="196"/>
      <c r="S63" s="194"/>
      <c r="T63" s="194"/>
      <c r="U63" s="195"/>
      <c r="V63" s="196"/>
      <c r="W63" s="196"/>
      <c r="X63" s="196"/>
      <c r="Y63" s="194"/>
      <c r="Z63" s="194"/>
      <c r="AA63" s="194"/>
      <c r="AB63" s="194"/>
      <c r="AC63" s="194"/>
    </row>
    <row r="64" spans="1:29" s="10" customFormat="1" ht="30" hidden="1" customHeight="1" x14ac:dyDescent="0.35">
      <c r="A64" s="10" t="str">
        <f t="shared" si="3"/>
        <v/>
      </c>
      <c r="B64" s="10" t="str">
        <f>+IF(A64=1,IF(YEAR(G64)&gt;=Parametre!$M$7,"Licence Benjamin, Minime, Cadet",IF(YEAR(G64)&lt;=Parametre!$M$4,"licence Sénior","licence Junior")),"")</f>
        <v/>
      </c>
      <c r="C64" s="10" t="str">
        <f t="shared" si="4"/>
        <v/>
      </c>
      <c r="D64" s="10" t="str">
        <f t="shared" si="2"/>
        <v/>
      </c>
      <c r="E64" s="192"/>
      <c r="F64" s="193"/>
      <c r="G64" s="194"/>
      <c r="H64" s="194"/>
      <c r="I64" s="195"/>
      <c r="J64" s="196"/>
      <c r="K64" s="197"/>
      <c r="L64" s="197"/>
      <c r="M64" s="197"/>
      <c r="N64" s="198"/>
      <c r="O64" s="193"/>
      <c r="P64" s="199"/>
      <c r="Q64" s="195"/>
      <c r="R64" s="196"/>
      <c r="S64" s="194"/>
      <c r="T64" s="194"/>
      <c r="U64" s="195"/>
      <c r="V64" s="196"/>
      <c r="W64" s="196"/>
      <c r="X64" s="196"/>
      <c r="Y64" s="194"/>
      <c r="Z64" s="194"/>
      <c r="AA64" s="194"/>
      <c r="AB64" s="194"/>
      <c r="AC64" s="194"/>
    </row>
    <row r="65" spans="1:29" s="10" customFormat="1" ht="30" hidden="1" customHeight="1" x14ac:dyDescent="0.35">
      <c r="A65" s="10" t="str">
        <f t="shared" si="3"/>
        <v/>
      </c>
      <c r="B65" s="10" t="str">
        <f>+IF(A65=1,IF(YEAR(G65)&gt;=Parametre!$M$7,"Licence Benjamin, Minime, Cadet",IF(YEAR(G65)&lt;=Parametre!$M$4,"licence Sénior","licence Junior")),"")</f>
        <v/>
      </c>
      <c r="C65" s="10" t="str">
        <f t="shared" si="4"/>
        <v/>
      </c>
      <c r="D65" s="10" t="str">
        <f t="shared" si="2"/>
        <v/>
      </c>
      <c r="E65" s="192"/>
      <c r="F65" s="193"/>
      <c r="G65" s="194"/>
      <c r="H65" s="194"/>
      <c r="I65" s="195"/>
      <c r="J65" s="196"/>
      <c r="K65" s="197"/>
      <c r="L65" s="197"/>
      <c r="M65" s="197"/>
      <c r="N65" s="198"/>
      <c r="O65" s="193"/>
      <c r="P65" s="199"/>
      <c r="Q65" s="195"/>
      <c r="R65" s="196"/>
      <c r="S65" s="194"/>
      <c r="T65" s="194"/>
      <c r="U65" s="195"/>
      <c r="V65" s="196"/>
      <c r="W65" s="196"/>
      <c r="X65" s="196"/>
      <c r="Y65" s="194"/>
      <c r="Z65" s="194"/>
      <c r="AA65" s="194"/>
      <c r="AB65" s="194"/>
      <c r="AC65" s="194"/>
    </row>
    <row r="66" spans="1:29" ht="30" hidden="1" customHeight="1" x14ac:dyDescent="0.35">
      <c r="A66" s="10" t="str">
        <f t="shared" si="3"/>
        <v/>
      </c>
      <c r="B66" s="10" t="str">
        <f>+IF(A66=1,IF(YEAR(G66)&gt;=Parametre!$M$7,"Licence Benjamin, Minime, Cadet",IF(YEAR(G66)&lt;=Parametre!$M$4,"licence Sénior","licence Junior")),"")</f>
        <v/>
      </c>
      <c r="C66" s="10" t="str">
        <f t="shared" si="4"/>
        <v/>
      </c>
      <c r="D66" s="10" t="str">
        <f t="shared" si="2"/>
        <v/>
      </c>
      <c r="E66" s="192"/>
      <c r="F66" s="193"/>
      <c r="G66" s="194"/>
      <c r="H66" s="180"/>
      <c r="I66" s="191"/>
      <c r="J66" s="196"/>
      <c r="K66" s="187"/>
      <c r="L66" s="187"/>
      <c r="M66" s="187"/>
      <c r="N66" s="198"/>
      <c r="O66" s="193"/>
      <c r="P66" s="199"/>
      <c r="Q66" s="195"/>
      <c r="R66" s="196"/>
      <c r="S66" s="194"/>
      <c r="T66" s="194"/>
      <c r="U66" s="195"/>
      <c r="V66" s="196"/>
      <c r="W66" s="196"/>
      <c r="X66" s="196"/>
      <c r="Y66" s="194"/>
      <c r="Z66" s="194"/>
      <c r="AA66" s="194"/>
      <c r="AB66" s="194"/>
      <c r="AC66" s="194"/>
    </row>
    <row r="67" spans="1:29" ht="30" hidden="1" customHeight="1" x14ac:dyDescent="0.35">
      <c r="A67" s="10" t="str">
        <f t="shared" si="3"/>
        <v/>
      </c>
      <c r="B67" s="10" t="str">
        <f>+IF(A67=1,IF(YEAR(G67)&gt;=Parametre!$M$7,"Licence Benjamin, Minime, Cadet",IF(YEAR(G67)&lt;=Parametre!$M$4,"licence Sénior","licence Junior")),"")</f>
        <v/>
      </c>
      <c r="C67" s="10" t="str">
        <f t="shared" si="4"/>
        <v/>
      </c>
      <c r="D67" s="10" t="str">
        <f t="shared" si="2"/>
        <v/>
      </c>
      <c r="E67" s="192"/>
      <c r="F67" s="193"/>
      <c r="G67" s="194"/>
      <c r="H67" s="194"/>
      <c r="I67" s="195"/>
      <c r="J67" s="196"/>
      <c r="K67" s="197"/>
      <c r="L67" s="197"/>
      <c r="M67" s="197"/>
      <c r="N67" s="198"/>
      <c r="O67" s="193"/>
      <c r="P67" s="199"/>
      <c r="Q67" s="195"/>
      <c r="R67" s="196"/>
      <c r="S67" s="194"/>
      <c r="T67" s="194"/>
      <c r="U67" s="195"/>
      <c r="V67" s="196"/>
      <c r="W67" s="196"/>
      <c r="X67" s="196"/>
      <c r="Y67" s="194"/>
      <c r="Z67" s="194"/>
      <c r="AA67" s="194"/>
      <c r="AB67" s="194"/>
      <c r="AC67" s="194"/>
    </row>
    <row r="68" spans="1:29" ht="30" hidden="1" customHeight="1" x14ac:dyDescent="0.35">
      <c r="A68" s="10" t="str">
        <f t="shared" si="3"/>
        <v/>
      </c>
      <c r="B68" s="10" t="str">
        <f>+IF(A68=1,IF(YEAR(G68)&gt;=Parametre!$M$7,"Licence Benjamin, Minime, Cadet",IF(YEAR(G68)&lt;=Parametre!$M$4,"licence Sénior","licence Junior")),"")</f>
        <v/>
      </c>
      <c r="C68" s="10" t="str">
        <f t="shared" si="4"/>
        <v/>
      </c>
      <c r="D68" s="10" t="str">
        <f t="shared" si="2"/>
        <v/>
      </c>
      <c r="E68" s="192"/>
      <c r="F68" s="193"/>
      <c r="G68" s="194"/>
      <c r="H68" s="194"/>
      <c r="I68" s="195"/>
      <c r="J68" s="196"/>
      <c r="K68" s="197"/>
      <c r="L68" s="197"/>
      <c r="M68" s="197"/>
      <c r="N68" s="198"/>
      <c r="O68" s="193"/>
      <c r="P68" s="199"/>
      <c r="Q68" s="195"/>
      <c r="R68" s="196"/>
      <c r="S68" s="194"/>
      <c r="T68" s="194"/>
      <c r="U68" s="195"/>
      <c r="V68" s="196"/>
      <c r="W68" s="196"/>
      <c r="X68" s="196"/>
      <c r="Y68" s="194"/>
      <c r="Z68" s="194"/>
      <c r="AA68" s="194"/>
      <c r="AB68" s="194"/>
      <c r="AC68" s="194"/>
    </row>
    <row r="69" spans="1:29" ht="30" hidden="1" customHeight="1" x14ac:dyDescent="0.35">
      <c r="A69" s="10" t="str">
        <f t="shared" si="3"/>
        <v/>
      </c>
      <c r="B69" s="10" t="str">
        <f>+IF(A69=1,IF(YEAR(G69)&gt;=Parametre!$M$7,"Licence Benjamin, Minime, Cadet",IF(YEAR(G69)&lt;=Parametre!$M$4,"licence Sénior","licence Junior")),"")</f>
        <v/>
      </c>
      <c r="C69" s="10" t="str">
        <f t="shared" si="4"/>
        <v/>
      </c>
      <c r="D69" s="10" t="str">
        <f t="shared" si="2"/>
        <v/>
      </c>
      <c r="E69" s="192"/>
      <c r="F69" s="193"/>
      <c r="G69" s="194"/>
      <c r="H69" s="194"/>
      <c r="I69" s="195"/>
      <c r="J69" s="196"/>
      <c r="K69" s="197"/>
      <c r="L69" s="197"/>
      <c r="M69" s="197"/>
      <c r="N69" s="198"/>
      <c r="O69" s="193"/>
      <c r="P69" s="199"/>
      <c r="Q69" s="195"/>
      <c r="R69" s="196"/>
      <c r="S69" s="194"/>
      <c r="T69" s="194"/>
      <c r="U69" s="195"/>
      <c r="V69" s="196"/>
      <c r="W69" s="196"/>
      <c r="X69" s="196"/>
      <c r="Y69" s="194"/>
      <c r="Z69" s="194"/>
      <c r="AA69" s="194"/>
      <c r="AB69" s="194"/>
      <c r="AC69" s="194"/>
    </row>
    <row r="70" spans="1:29" ht="30" hidden="1" customHeight="1" x14ac:dyDescent="0.35">
      <c r="A70" s="10" t="str">
        <f t="shared" si="3"/>
        <v/>
      </c>
      <c r="B70" s="10" t="str">
        <f>+IF(A70=1,IF(YEAR(G70)&gt;=Parametre!$M$7,"Licence Benjamin, Minime, Cadet",IF(YEAR(G70)&lt;=Parametre!$M$4,"licence Sénior","licence Junior")),"")</f>
        <v/>
      </c>
      <c r="C70" s="10" t="str">
        <f t="shared" si="4"/>
        <v/>
      </c>
      <c r="D70" s="10" t="str">
        <f t="shared" si="2"/>
        <v/>
      </c>
      <c r="E70" s="192"/>
      <c r="F70" s="193"/>
      <c r="G70" s="194"/>
      <c r="H70" s="194"/>
      <c r="I70" s="195"/>
      <c r="J70" s="196"/>
      <c r="K70" s="197"/>
      <c r="L70" s="197"/>
      <c r="M70" s="197"/>
      <c r="N70" s="198"/>
      <c r="O70" s="193"/>
      <c r="P70" s="199"/>
      <c r="Q70" s="195"/>
      <c r="R70" s="196"/>
      <c r="S70" s="194"/>
      <c r="T70" s="194"/>
      <c r="U70" s="195"/>
      <c r="V70" s="196"/>
      <c r="W70" s="196"/>
      <c r="X70" s="196"/>
      <c r="Y70" s="194"/>
      <c r="Z70" s="194"/>
      <c r="AA70" s="194"/>
      <c r="AB70" s="194"/>
      <c r="AC70" s="194"/>
    </row>
    <row r="71" spans="1:29" ht="30" hidden="1" customHeight="1" x14ac:dyDescent="0.35">
      <c r="A71" s="10" t="str">
        <f t="shared" si="3"/>
        <v/>
      </c>
      <c r="B71" s="10" t="str">
        <f>+IF(A71=1,IF(YEAR(G71)&gt;=Parametre!$M$7,"Licence Benjamin, Minime, Cadet",IF(YEAR(G71)&lt;=Parametre!$M$4,"licence Sénior","licence Junior")),"")</f>
        <v/>
      </c>
      <c r="C71" s="10" t="str">
        <f t="shared" si="4"/>
        <v/>
      </c>
      <c r="D71" s="10" t="str">
        <f t="shared" si="2"/>
        <v/>
      </c>
      <c r="E71" s="192"/>
      <c r="F71" s="193"/>
      <c r="G71" s="194"/>
      <c r="H71" s="180"/>
      <c r="I71" s="191"/>
      <c r="J71" s="196"/>
      <c r="K71" s="187"/>
      <c r="L71" s="187"/>
      <c r="M71" s="187"/>
      <c r="N71" s="198"/>
      <c r="O71" s="193"/>
      <c r="P71" s="199"/>
      <c r="Q71" s="195"/>
      <c r="R71" s="196"/>
      <c r="S71" s="194"/>
      <c r="T71" s="194"/>
      <c r="U71" s="195"/>
      <c r="V71" s="196"/>
      <c r="W71" s="196"/>
      <c r="X71" s="196"/>
      <c r="Y71" s="194"/>
      <c r="Z71" s="194"/>
      <c r="AA71" s="194"/>
      <c r="AB71" s="194"/>
      <c r="AC71" s="194"/>
    </row>
    <row r="72" spans="1:29" ht="30" hidden="1" customHeight="1" x14ac:dyDescent="0.35">
      <c r="A72" s="10" t="str">
        <f t="shared" si="3"/>
        <v/>
      </c>
      <c r="B72" s="10" t="str">
        <f>+IF(A72=1,IF(YEAR(G72)&gt;=Parametre!$M$7,"Licence Benjamin, Minime, Cadet",IF(YEAR(G72)&lt;=Parametre!$M$4,"licence Sénior","licence Junior")),"")</f>
        <v/>
      </c>
      <c r="C72" s="10" t="str">
        <f t="shared" si="4"/>
        <v/>
      </c>
      <c r="D72" s="10" t="str">
        <f t="shared" si="2"/>
        <v/>
      </c>
      <c r="E72" s="192"/>
      <c r="F72" s="193"/>
      <c r="G72" s="194"/>
      <c r="H72" s="194"/>
      <c r="I72" s="195"/>
      <c r="J72" s="196"/>
      <c r="K72" s="197"/>
      <c r="L72" s="197"/>
      <c r="M72" s="197"/>
      <c r="N72" s="198"/>
      <c r="O72" s="193"/>
      <c r="P72" s="199"/>
      <c r="Q72" s="195"/>
      <c r="R72" s="196"/>
      <c r="S72" s="194"/>
      <c r="T72" s="194"/>
      <c r="U72" s="195"/>
      <c r="V72" s="196"/>
      <c r="W72" s="196"/>
      <c r="X72" s="196"/>
      <c r="Y72" s="194"/>
      <c r="Z72" s="194"/>
      <c r="AA72" s="194"/>
      <c r="AB72" s="194"/>
      <c r="AC72" s="194"/>
    </row>
    <row r="73" spans="1:29" ht="30" hidden="1" customHeight="1" x14ac:dyDescent="0.35">
      <c r="A73" s="10" t="str">
        <f t="shared" si="3"/>
        <v/>
      </c>
      <c r="B73" s="10" t="str">
        <f>+IF(A73=1,IF(YEAR(G73)&gt;=Parametre!$M$7,"Licence Benjamin, Minime, Cadet",IF(YEAR(G73)&lt;=Parametre!$M$4,"licence Sénior","licence Junior")),"")</f>
        <v/>
      </c>
      <c r="C73" s="10" t="str">
        <f t="shared" si="4"/>
        <v/>
      </c>
      <c r="D73" s="10" t="str">
        <f t="shared" si="2"/>
        <v/>
      </c>
      <c r="E73" s="192"/>
      <c r="F73" s="193"/>
      <c r="G73" s="194"/>
      <c r="H73" s="194"/>
      <c r="I73" s="195"/>
      <c r="J73" s="196"/>
      <c r="K73" s="197"/>
      <c r="L73" s="197"/>
      <c r="M73" s="197"/>
      <c r="N73" s="198"/>
      <c r="O73" s="193"/>
      <c r="P73" s="199"/>
      <c r="Q73" s="195"/>
      <c r="R73" s="196"/>
      <c r="S73" s="194"/>
      <c r="T73" s="194"/>
      <c r="U73" s="195"/>
      <c r="V73" s="196"/>
      <c r="W73" s="196"/>
      <c r="X73" s="196"/>
      <c r="Y73" s="194"/>
      <c r="Z73" s="194"/>
      <c r="AA73" s="194"/>
      <c r="AB73" s="194"/>
      <c r="AC73" s="194"/>
    </row>
    <row r="74" spans="1:29" ht="30" hidden="1" customHeight="1" x14ac:dyDescent="0.35">
      <c r="A74" s="10" t="str">
        <f t="shared" si="3"/>
        <v/>
      </c>
      <c r="B74" s="10" t="str">
        <f>+IF(A74=1,IF(YEAR(G74)&gt;=Parametre!$M$7,"Licence Benjamin, Minime, Cadet",IF(YEAR(G74)&lt;=Parametre!$M$4,"licence Sénior","licence Junior")),"")</f>
        <v/>
      </c>
      <c r="C74" s="10" t="str">
        <f t="shared" si="4"/>
        <v/>
      </c>
      <c r="D74" s="10" t="str">
        <f t="shared" si="2"/>
        <v/>
      </c>
      <c r="E74" s="192"/>
      <c r="F74" s="193"/>
      <c r="G74" s="194"/>
      <c r="H74" s="194"/>
      <c r="I74" s="195"/>
      <c r="J74" s="196"/>
      <c r="K74" s="197"/>
      <c r="L74" s="197"/>
      <c r="M74" s="197"/>
      <c r="N74" s="198"/>
      <c r="O74" s="193"/>
      <c r="P74" s="199"/>
      <c r="Q74" s="195"/>
      <c r="R74" s="196"/>
      <c r="S74" s="194"/>
      <c r="T74" s="194"/>
      <c r="U74" s="195"/>
      <c r="V74" s="196"/>
      <c r="W74" s="196"/>
      <c r="X74" s="196"/>
      <c r="Y74" s="194"/>
      <c r="Z74" s="194"/>
      <c r="AA74" s="194"/>
      <c r="AB74" s="194"/>
      <c r="AC74" s="194"/>
    </row>
    <row r="75" spans="1:29" ht="30" hidden="1" customHeight="1" x14ac:dyDescent="0.35">
      <c r="A75" s="10" t="str">
        <f t="shared" si="3"/>
        <v/>
      </c>
      <c r="B75" s="10" t="str">
        <f>+IF(A75=1,IF(YEAR(G75)&gt;=Parametre!$M$7,"Licence Benjamin, Minime, Cadet",IF(YEAR(G75)&lt;=Parametre!$M$4,"licence Sénior","licence Junior")),"")</f>
        <v/>
      </c>
      <c r="C75" s="10" t="str">
        <f t="shared" si="4"/>
        <v/>
      </c>
      <c r="D75" s="10" t="str">
        <f t="shared" si="2"/>
        <v/>
      </c>
      <c r="E75" s="192"/>
      <c r="F75" s="193"/>
      <c r="G75" s="194"/>
      <c r="H75" s="194"/>
      <c r="I75" s="195"/>
      <c r="J75" s="196"/>
      <c r="K75" s="197"/>
      <c r="L75" s="197"/>
      <c r="M75" s="197"/>
      <c r="N75" s="198"/>
      <c r="O75" s="193"/>
      <c r="P75" s="199"/>
      <c r="Q75" s="195"/>
      <c r="R75" s="196"/>
      <c r="S75" s="194"/>
      <c r="T75" s="194"/>
      <c r="U75" s="195"/>
      <c r="V75" s="196"/>
      <c r="W75" s="196"/>
      <c r="X75" s="196"/>
      <c r="Y75" s="194"/>
      <c r="Z75" s="194"/>
      <c r="AA75" s="194"/>
      <c r="AB75" s="194"/>
      <c r="AC75" s="194"/>
    </row>
    <row r="76" spans="1:29" ht="30" hidden="1" customHeight="1" x14ac:dyDescent="0.35">
      <c r="A76" s="10" t="str">
        <f t="shared" si="3"/>
        <v/>
      </c>
      <c r="B76" s="10" t="str">
        <f>+IF(A76=1,IF(YEAR(G76)&gt;=Parametre!$M$7,"Licence Benjamin, Minime, Cadet",IF(YEAR(G76)&lt;=Parametre!$M$4,"licence Sénior","licence Junior")),"")</f>
        <v/>
      </c>
      <c r="C76" s="10" t="str">
        <f t="shared" si="4"/>
        <v/>
      </c>
      <c r="D76" s="10" t="str">
        <f t="shared" si="2"/>
        <v/>
      </c>
      <c r="E76" s="192"/>
      <c r="F76" s="193"/>
      <c r="G76" s="194"/>
      <c r="H76" s="194"/>
      <c r="I76" s="195"/>
      <c r="J76" s="196"/>
      <c r="K76" s="197"/>
      <c r="L76" s="197"/>
      <c r="M76" s="197"/>
      <c r="N76" s="198"/>
      <c r="O76" s="193"/>
      <c r="P76" s="199"/>
      <c r="Q76" s="195"/>
      <c r="R76" s="196"/>
      <c r="S76" s="194"/>
      <c r="T76" s="194"/>
      <c r="U76" s="195"/>
      <c r="V76" s="196"/>
      <c r="W76" s="196"/>
      <c r="X76" s="196"/>
      <c r="Y76" s="194"/>
      <c r="Z76" s="194"/>
      <c r="AA76" s="194"/>
      <c r="AB76" s="194"/>
      <c r="AC76" s="194"/>
    </row>
    <row r="77" spans="1:29" ht="18" hidden="1" x14ac:dyDescent="0.35">
      <c r="A77" s="10" t="str">
        <f t="shared" ref="A77:A140" si="5">+IF(E77&lt;&gt;"",1,"")</f>
        <v/>
      </c>
      <c r="B77" s="10" t="str">
        <f>+IF(A77=1,IF(YEAR(G77)&gt;=Parametre!$M$7,"Licence Benjamin, Minime, Cadet",IF(YEAR(G77)&lt;=Parametre!$M$4,"licence Sénior","licence Junior")),"")</f>
        <v/>
      </c>
      <c r="C77" s="10" t="str">
        <f t="shared" ref="C77:C140" si="6">+IF(A77=1,IF(OR(K77&lt;&gt;29,M77&lt;&gt;$J$5),$F$10,"RENOUVELLEMENTS SANS CARTE"),"")</f>
        <v/>
      </c>
      <c r="D77" s="10" t="str">
        <f t="shared" ref="D77:D140" si="7">+IF(OR(C77=$F$10,C77=""),"","erreur")</f>
        <v/>
      </c>
      <c r="E77" s="192"/>
      <c r="F77" s="193"/>
      <c r="G77" s="194"/>
      <c r="H77" s="194"/>
      <c r="I77" s="195"/>
      <c r="J77" s="196"/>
      <c r="K77" s="197"/>
      <c r="L77" s="197"/>
      <c r="M77" s="197"/>
      <c r="N77" s="198"/>
      <c r="O77" s="193"/>
      <c r="P77" s="199"/>
      <c r="Q77" s="195"/>
      <c r="R77" s="196"/>
      <c r="S77" s="194"/>
      <c r="T77" s="194"/>
      <c r="U77" s="195"/>
      <c r="V77" s="196"/>
      <c r="W77" s="196"/>
      <c r="X77" s="196"/>
      <c r="Y77" s="194"/>
      <c r="Z77" s="194"/>
      <c r="AA77" s="194"/>
      <c r="AB77" s="194"/>
      <c r="AC77" s="194"/>
    </row>
    <row r="78" spans="1:29" ht="18" hidden="1" x14ac:dyDescent="0.35">
      <c r="A78" s="10" t="str">
        <f t="shared" si="5"/>
        <v/>
      </c>
      <c r="B78" s="10" t="str">
        <f>+IF(A78=1,IF(YEAR(G78)&gt;=Parametre!$M$7,"Licence Benjamin, Minime, Cadet",IF(YEAR(G78)&lt;=Parametre!$M$4,"licence Sénior","licence Junior")),"")</f>
        <v/>
      </c>
      <c r="C78" s="10" t="str">
        <f t="shared" si="6"/>
        <v/>
      </c>
      <c r="D78" s="10" t="str">
        <f t="shared" si="7"/>
        <v/>
      </c>
      <c r="E78" s="192"/>
      <c r="F78" s="193"/>
      <c r="G78" s="194"/>
      <c r="H78" s="194"/>
      <c r="I78" s="195"/>
      <c r="J78" s="196"/>
      <c r="K78" s="197"/>
      <c r="L78" s="197"/>
      <c r="M78" s="197"/>
      <c r="N78" s="198"/>
      <c r="O78" s="193"/>
      <c r="P78" s="199"/>
      <c r="Q78" s="195"/>
      <c r="R78" s="196"/>
      <c r="S78" s="194"/>
      <c r="T78" s="194"/>
      <c r="U78" s="195"/>
      <c r="V78" s="196"/>
      <c r="W78" s="196"/>
      <c r="X78" s="196"/>
      <c r="Y78" s="194"/>
      <c r="Z78" s="194"/>
      <c r="AA78" s="194"/>
      <c r="AB78" s="194"/>
      <c r="AC78" s="194"/>
    </row>
    <row r="79" spans="1:29" ht="18" hidden="1" x14ac:dyDescent="0.35">
      <c r="A79" s="10" t="str">
        <f t="shared" si="5"/>
        <v/>
      </c>
      <c r="B79" s="10" t="str">
        <f>+IF(A79=1,IF(YEAR(G79)&gt;=Parametre!$M$7,"Licence Benjamin, Minime, Cadet",IF(YEAR(G79)&lt;=Parametre!$M$4,"licence Sénior","licence Junior")),"")</f>
        <v/>
      </c>
      <c r="C79" s="10" t="str">
        <f t="shared" si="6"/>
        <v/>
      </c>
      <c r="D79" s="10" t="str">
        <f t="shared" si="7"/>
        <v/>
      </c>
      <c r="E79" s="192"/>
      <c r="F79" s="193"/>
      <c r="G79" s="194"/>
      <c r="H79" s="194"/>
      <c r="I79" s="195"/>
      <c r="J79" s="196"/>
      <c r="K79" s="197"/>
      <c r="L79" s="197"/>
      <c r="M79" s="197"/>
      <c r="N79" s="198"/>
      <c r="O79" s="193"/>
      <c r="P79" s="199"/>
      <c r="Q79" s="195"/>
      <c r="R79" s="196"/>
      <c r="S79" s="194"/>
      <c r="T79" s="194"/>
      <c r="U79" s="195"/>
      <c r="V79" s="196"/>
      <c r="W79" s="196"/>
      <c r="X79" s="196"/>
      <c r="Y79" s="194"/>
      <c r="Z79" s="194"/>
      <c r="AA79" s="194"/>
      <c r="AB79" s="194"/>
      <c r="AC79" s="194"/>
    </row>
    <row r="80" spans="1:29" ht="18" hidden="1" x14ac:dyDescent="0.35">
      <c r="A80" s="10" t="str">
        <f t="shared" si="5"/>
        <v/>
      </c>
      <c r="B80" s="10" t="str">
        <f>+IF(A80=1,IF(YEAR(G80)&gt;=Parametre!$M$7,"Licence Benjamin, Minime, Cadet",IF(YEAR(G80)&lt;=Parametre!$M$4,"licence Sénior","licence Junior")),"")</f>
        <v/>
      </c>
      <c r="C80" s="10" t="str">
        <f t="shared" si="6"/>
        <v/>
      </c>
      <c r="D80" s="10" t="str">
        <f t="shared" si="7"/>
        <v/>
      </c>
      <c r="E80" s="192"/>
      <c r="F80" s="193"/>
      <c r="G80" s="194"/>
      <c r="H80" s="194"/>
      <c r="I80" s="195"/>
      <c r="J80" s="196"/>
      <c r="K80" s="197"/>
      <c r="L80" s="197"/>
      <c r="M80" s="197"/>
      <c r="N80" s="198"/>
      <c r="O80" s="193"/>
      <c r="P80" s="199"/>
      <c r="Q80" s="195"/>
      <c r="R80" s="196"/>
      <c r="S80" s="194"/>
      <c r="T80" s="194"/>
      <c r="U80" s="195"/>
      <c r="V80" s="196"/>
      <c r="W80" s="196"/>
      <c r="X80" s="196"/>
      <c r="Y80" s="194"/>
      <c r="Z80" s="194"/>
      <c r="AA80" s="194"/>
      <c r="AB80" s="194"/>
      <c r="AC80" s="194"/>
    </row>
    <row r="81" spans="1:29" ht="18" hidden="1" x14ac:dyDescent="0.35">
      <c r="A81" s="10" t="str">
        <f t="shared" si="5"/>
        <v/>
      </c>
      <c r="B81" s="10" t="str">
        <f>+IF(A81=1,IF(YEAR(G81)&gt;=Parametre!$M$7,"Licence Benjamin, Minime, Cadet",IF(YEAR(G81)&lt;=Parametre!$M$4,"licence Sénior","licence Junior")),"")</f>
        <v/>
      </c>
      <c r="C81" s="10" t="str">
        <f t="shared" si="6"/>
        <v/>
      </c>
      <c r="D81" s="10" t="str">
        <f t="shared" si="7"/>
        <v/>
      </c>
      <c r="E81" s="192"/>
      <c r="F81" s="193"/>
      <c r="G81" s="194"/>
      <c r="H81" s="194"/>
      <c r="I81" s="195"/>
      <c r="J81" s="196"/>
      <c r="K81" s="197"/>
      <c r="L81" s="197"/>
      <c r="M81" s="197"/>
      <c r="N81" s="198"/>
      <c r="O81" s="193"/>
      <c r="P81" s="199"/>
      <c r="Q81" s="195"/>
      <c r="R81" s="196"/>
      <c r="S81" s="194"/>
      <c r="T81" s="194"/>
      <c r="U81" s="195"/>
      <c r="V81" s="196"/>
      <c r="W81" s="196"/>
      <c r="X81" s="196"/>
      <c r="Y81" s="194"/>
      <c r="Z81" s="194"/>
      <c r="AA81" s="194"/>
      <c r="AB81" s="194"/>
      <c r="AC81" s="194"/>
    </row>
    <row r="82" spans="1:29" ht="18" hidden="1" x14ac:dyDescent="0.35">
      <c r="A82" s="10" t="str">
        <f t="shared" si="5"/>
        <v/>
      </c>
      <c r="B82" s="10" t="str">
        <f>+IF(A82=1,IF(YEAR(G82)&gt;=Parametre!$M$7,"Licence Benjamin, Minime, Cadet",IF(YEAR(G82)&lt;=Parametre!$M$4,"licence Sénior","licence Junior")),"")</f>
        <v/>
      </c>
      <c r="C82" s="10" t="str">
        <f t="shared" si="6"/>
        <v/>
      </c>
      <c r="D82" s="10" t="str">
        <f t="shared" si="7"/>
        <v/>
      </c>
      <c r="E82" s="192"/>
      <c r="F82" s="193"/>
      <c r="G82" s="194"/>
      <c r="H82" s="194"/>
      <c r="I82" s="195"/>
      <c r="J82" s="196"/>
      <c r="K82" s="197"/>
      <c r="L82" s="197"/>
      <c r="M82" s="197"/>
      <c r="N82" s="198"/>
      <c r="O82" s="193"/>
      <c r="P82" s="199"/>
      <c r="Q82" s="195"/>
      <c r="R82" s="196"/>
      <c r="S82" s="194"/>
      <c r="T82" s="194"/>
      <c r="U82" s="195"/>
      <c r="V82" s="196"/>
      <c r="W82" s="196"/>
      <c r="X82" s="196"/>
      <c r="Y82" s="194"/>
      <c r="Z82" s="194"/>
      <c r="AA82" s="194"/>
      <c r="AB82" s="194"/>
      <c r="AC82" s="194"/>
    </row>
    <row r="83" spans="1:29" ht="18" hidden="1" x14ac:dyDescent="0.35">
      <c r="A83" s="10" t="str">
        <f t="shared" si="5"/>
        <v/>
      </c>
      <c r="B83" s="10" t="str">
        <f>+IF(A83=1,IF(YEAR(G83)&gt;=Parametre!$M$7,"Licence Benjamin, Minime, Cadet",IF(YEAR(G83)&lt;=Parametre!$M$4,"licence Sénior","licence Junior")),"")</f>
        <v/>
      </c>
      <c r="C83" s="10" t="str">
        <f t="shared" si="6"/>
        <v/>
      </c>
      <c r="D83" s="10" t="str">
        <f t="shared" si="7"/>
        <v/>
      </c>
      <c r="E83" s="192"/>
      <c r="F83" s="193"/>
      <c r="G83" s="194"/>
      <c r="H83" s="194"/>
      <c r="I83" s="195"/>
      <c r="J83" s="196"/>
      <c r="K83" s="197"/>
      <c r="L83" s="197"/>
      <c r="M83" s="197"/>
      <c r="N83" s="198"/>
      <c r="O83" s="193"/>
      <c r="P83" s="199"/>
      <c r="Q83" s="195"/>
      <c r="R83" s="196"/>
      <c r="S83" s="194"/>
      <c r="T83" s="194"/>
      <c r="U83" s="195"/>
      <c r="V83" s="196"/>
      <c r="W83" s="196"/>
      <c r="X83" s="196"/>
      <c r="Y83" s="194"/>
      <c r="Z83" s="194"/>
      <c r="AA83" s="194"/>
      <c r="AB83" s="194"/>
      <c r="AC83" s="194"/>
    </row>
    <row r="84" spans="1:29" ht="18" hidden="1" x14ac:dyDescent="0.35">
      <c r="A84" s="10" t="str">
        <f t="shared" si="5"/>
        <v/>
      </c>
      <c r="B84" s="10" t="str">
        <f>+IF(A84=1,IF(YEAR(G84)&gt;=Parametre!$M$7,"Licence Benjamin, Minime, Cadet",IF(YEAR(G84)&lt;=Parametre!$M$4,"licence Sénior","licence Junior")),"")</f>
        <v/>
      </c>
      <c r="C84" s="10" t="str">
        <f t="shared" si="6"/>
        <v/>
      </c>
      <c r="D84" s="10" t="str">
        <f t="shared" si="7"/>
        <v/>
      </c>
      <c r="E84" s="192"/>
      <c r="F84" s="193"/>
      <c r="G84" s="194"/>
      <c r="H84" s="194"/>
      <c r="I84" s="195"/>
      <c r="J84" s="196"/>
      <c r="K84" s="197"/>
      <c r="L84" s="197"/>
      <c r="M84" s="197"/>
      <c r="N84" s="198"/>
      <c r="O84" s="193"/>
      <c r="P84" s="199"/>
      <c r="Q84" s="195"/>
      <c r="R84" s="196"/>
      <c r="S84" s="194"/>
      <c r="T84" s="194"/>
      <c r="U84" s="195"/>
      <c r="V84" s="196"/>
      <c r="W84" s="196"/>
      <c r="X84" s="196"/>
      <c r="Y84" s="194"/>
      <c r="Z84" s="194"/>
      <c r="AA84" s="194"/>
      <c r="AB84" s="194"/>
      <c r="AC84" s="194"/>
    </row>
    <row r="85" spans="1:29" ht="18" hidden="1" x14ac:dyDescent="0.35">
      <c r="A85" s="10" t="str">
        <f t="shared" si="5"/>
        <v/>
      </c>
      <c r="B85" s="10" t="str">
        <f>+IF(A85=1,IF(YEAR(G85)&gt;=Parametre!$M$7,"Licence Benjamin, Minime, Cadet",IF(YEAR(G85)&lt;=Parametre!$M$4,"licence Sénior","licence Junior")),"")</f>
        <v/>
      </c>
      <c r="C85" s="10" t="str">
        <f t="shared" si="6"/>
        <v/>
      </c>
      <c r="D85" s="10" t="str">
        <f t="shared" si="7"/>
        <v/>
      </c>
      <c r="E85" s="192"/>
      <c r="F85" s="193"/>
      <c r="G85" s="194"/>
      <c r="H85" s="194"/>
      <c r="I85" s="195"/>
      <c r="J85" s="196"/>
      <c r="K85" s="197"/>
      <c r="L85" s="197"/>
      <c r="M85" s="197"/>
      <c r="N85" s="198"/>
      <c r="O85" s="193"/>
      <c r="P85" s="199"/>
      <c r="Q85" s="195"/>
      <c r="R85" s="196"/>
      <c r="S85" s="194"/>
      <c r="T85" s="194"/>
      <c r="U85" s="195"/>
      <c r="V85" s="196"/>
      <c r="W85" s="196"/>
      <c r="X85" s="196"/>
      <c r="Y85" s="194"/>
      <c r="Z85" s="194"/>
      <c r="AA85" s="194"/>
      <c r="AB85" s="194"/>
      <c r="AC85" s="194"/>
    </row>
    <row r="86" spans="1:29" ht="18" hidden="1" x14ac:dyDescent="0.35">
      <c r="A86" s="10" t="str">
        <f t="shared" si="5"/>
        <v/>
      </c>
      <c r="B86" s="10" t="str">
        <f>+IF(A86=1,IF(YEAR(G86)&gt;=Parametre!$M$7,"Licence Benjamin, Minime, Cadet",IF(YEAR(G86)&lt;=Parametre!$M$4,"licence Sénior","licence Junior")),"")</f>
        <v/>
      </c>
      <c r="C86" s="10" t="str">
        <f t="shared" si="6"/>
        <v/>
      </c>
      <c r="D86" s="10" t="str">
        <f t="shared" si="7"/>
        <v/>
      </c>
      <c r="E86" s="192"/>
      <c r="F86" s="193"/>
      <c r="G86" s="194"/>
      <c r="H86" s="194"/>
      <c r="I86" s="195"/>
      <c r="J86" s="196"/>
      <c r="K86" s="197"/>
      <c r="L86" s="197"/>
      <c r="M86" s="197"/>
      <c r="N86" s="198"/>
      <c r="O86" s="193"/>
      <c r="P86" s="199"/>
      <c r="Q86" s="195"/>
      <c r="R86" s="196"/>
      <c r="S86" s="194"/>
      <c r="T86" s="194"/>
      <c r="U86" s="195"/>
      <c r="V86" s="196"/>
      <c r="W86" s="196"/>
      <c r="X86" s="196"/>
      <c r="Y86" s="194"/>
      <c r="Z86" s="194"/>
      <c r="AA86" s="194"/>
      <c r="AB86" s="194"/>
      <c r="AC86" s="194"/>
    </row>
    <row r="87" spans="1:29" ht="18" hidden="1" x14ac:dyDescent="0.35">
      <c r="A87" s="10" t="str">
        <f t="shared" si="5"/>
        <v/>
      </c>
      <c r="B87" s="10" t="str">
        <f>+IF(A87=1,IF(YEAR(G87)&gt;=Parametre!$M$7,"Licence Benjamin, Minime, Cadet",IF(YEAR(G87)&lt;=Parametre!$M$4,"licence Sénior","licence Junior")),"")</f>
        <v/>
      </c>
      <c r="C87" s="10" t="str">
        <f t="shared" si="6"/>
        <v/>
      </c>
      <c r="D87" s="10" t="str">
        <f t="shared" si="7"/>
        <v/>
      </c>
      <c r="E87" s="192"/>
      <c r="F87" s="193"/>
      <c r="G87" s="194"/>
      <c r="H87" s="194"/>
      <c r="I87" s="195"/>
      <c r="J87" s="196"/>
      <c r="K87" s="197"/>
      <c r="L87" s="197"/>
      <c r="M87" s="197"/>
      <c r="N87" s="198"/>
      <c r="O87" s="193"/>
      <c r="P87" s="199"/>
      <c r="Q87" s="195"/>
      <c r="R87" s="196"/>
      <c r="S87" s="194"/>
      <c r="T87" s="194"/>
      <c r="U87" s="195"/>
      <c r="V87" s="196"/>
      <c r="W87" s="196"/>
      <c r="X87" s="196"/>
      <c r="Y87" s="194"/>
      <c r="Z87" s="194"/>
      <c r="AA87" s="194"/>
      <c r="AB87" s="194"/>
      <c r="AC87" s="194"/>
    </row>
    <row r="88" spans="1:29" ht="18" hidden="1" x14ac:dyDescent="0.35">
      <c r="A88" s="10" t="str">
        <f t="shared" si="5"/>
        <v/>
      </c>
      <c r="B88" s="10" t="str">
        <f>+IF(A88=1,IF(YEAR(G88)&gt;=Parametre!$M$7,"Licence Benjamin, Minime, Cadet",IF(YEAR(G88)&lt;=Parametre!$M$4,"licence Sénior","licence Junior")),"")</f>
        <v/>
      </c>
      <c r="C88" s="10" t="str">
        <f t="shared" si="6"/>
        <v/>
      </c>
      <c r="D88" s="10" t="str">
        <f t="shared" si="7"/>
        <v/>
      </c>
      <c r="E88" s="192"/>
      <c r="F88" s="193"/>
      <c r="G88" s="194"/>
      <c r="H88" s="194"/>
      <c r="I88" s="195"/>
      <c r="J88" s="196"/>
      <c r="K88" s="197"/>
      <c r="L88" s="197"/>
      <c r="M88" s="197"/>
      <c r="N88" s="198"/>
      <c r="O88" s="193"/>
      <c r="P88" s="199"/>
      <c r="Q88" s="195"/>
      <c r="R88" s="196"/>
      <c r="S88" s="194"/>
      <c r="T88" s="194"/>
      <c r="U88" s="195"/>
      <c r="V88" s="196"/>
      <c r="W88" s="196"/>
      <c r="X88" s="196"/>
      <c r="Y88" s="194"/>
      <c r="Z88" s="194"/>
      <c r="AA88" s="194"/>
      <c r="AB88" s="194"/>
      <c r="AC88" s="194"/>
    </row>
    <row r="89" spans="1:29" ht="18" hidden="1" x14ac:dyDescent="0.35">
      <c r="A89" s="10" t="str">
        <f t="shared" si="5"/>
        <v/>
      </c>
      <c r="B89" s="10" t="str">
        <f>+IF(A89=1,IF(YEAR(G89)&gt;=Parametre!$M$7,"Licence Benjamin, Minime, Cadet",IF(YEAR(G89)&lt;=Parametre!$M$4,"licence Sénior","licence Junior")),"")</f>
        <v/>
      </c>
      <c r="C89" s="10" t="str">
        <f t="shared" si="6"/>
        <v/>
      </c>
      <c r="D89" s="10" t="str">
        <f t="shared" si="7"/>
        <v/>
      </c>
      <c r="E89" s="192"/>
      <c r="F89" s="193"/>
      <c r="G89" s="194"/>
      <c r="H89" s="194"/>
      <c r="I89" s="195"/>
      <c r="J89" s="196"/>
      <c r="K89" s="197"/>
      <c r="L89" s="197"/>
      <c r="M89" s="197"/>
      <c r="N89" s="198"/>
      <c r="O89" s="193"/>
      <c r="P89" s="199"/>
      <c r="Q89" s="195"/>
      <c r="R89" s="196"/>
      <c r="S89" s="194"/>
      <c r="T89" s="194"/>
      <c r="U89" s="195"/>
      <c r="V89" s="196"/>
      <c r="W89" s="196"/>
      <c r="X89" s="196"/>
      <c r="Y89" s="194"/>
      <c r="Z89" s="194"/>
      <c r="AA89" s="194"/>
      <c r="AB89" s="194"/>
      <c r="AC89" s="194"/>
    </row>
    <row r="90" spans="1:29" ht="18" hidden="1" x14ac:dyDescent="0.35">
      <c r="A90" s="10" t="str">
        <f t="shared" si="5"/>
        <v/>
      </c>
      <c r="B90" s="10" t="str">
        <f>+IF(A90=1,IF(YEAR(G90)&gt;=Parametre!$M$7,"Licence Benjamin, Minime, Cadet",IF(YEAR(G90)&lt;=Parametre!$M$4,"licence Sénior","licence Junior")),"")</f>
        <v/>
      </c>
      <c r="C90" s="10" t="str">
        <f t="shared" si="6"/>
        <v/>
      </c>
      <c r="D90" s="10" t="str">
        <f t="shared" si="7"/>
        <v/>
      </c>
      <c r="E90" s="192"/>
      <c r="F90" s="193"/>
      <c r="G90" s="194"/>
      <c r="H90" s="194"/>
      <c r="I90" s="195"/>
      <c r="J90" s="196"/>
      <c r="K90" s="197"/>
      <c r="L90" s="197"/>
      <c r="M90" s="197"/>
      <c r="N90" s="198"/>
      <c r="O90" s="193"/>
      <c r="P90" s="199"/>
      <c r="Q90" s="195"/>
      <c r="R90" s="196"/>
      <c r="S90" s="194"/>
      <c r="T90" s="194"/>
      <c r="U90" s="195"/>
      <c r="V90" s="196"/>
      <c r="W90" s="196"/>
      <c r="X90" s="196"/>
      <c r="Y90" s="194"/>
      <c r="Z90" s="194"/>
      <c r="AA90" s="194"/>
      <c r="AB90" s="194"/>
      <c r="AC90" s="194"/>
    </row>
    <row r="91" spans="1:29" ht="18" hidden="1" x14ac:dyDescent="0.35">
      <c r="A91" s="10" t="str">
        <f t="shared" si="5"/>
        <v/>
      </c>
      <c r="B91" s="10" t="str">
        <f>+IF(A91=1,IF(YEAR(G91)&gt;=Parametre!$M$7,"Licence Benjamin, Minime, Cadet",IF(YEAR(G91)&lt;=Parametre!$M$4,"licence Sénior","licence Junior")),"")</f>
        <v/>
      </c>
      <c r="C91" s="10" t="str">
        <f t="shared" si="6"/>
        <v/>
      </c>
      <c r="D91" s="10" t="str">
        <f t="shared" si="7"/>
        <v/>
      </c>
      <c r="E91" s="192"/>
      <c r="F91" s="193"/>
      <c r="G91" s="194"/>
      <c r="H91" s="194"/>
      <c r="I91" s="195"/>
      <c r="J91" s="196"/>
      <c r="K91" s="197"/>
      <c r="L91" s="197"/>
      <c r="M91" s="197"/>
      <c r="N91" s="198"/>
      <c r="O91" s="193"/>
      <c r="P91" s="199"/>
      <c r="Q91" s="195"/>
      <c r="R91" s="196"/>
      <c r="S91" s="194"/>
      <c r="T91" s="194"/>
      <c r="U91" s="195"/>
      <c r="V91" s="196"/>
      <c r="W91" s="196"/>
      <c r="X91" s="196"/>
      <c r="Y91" s="194"/>
      <c r="Z91" s="194"/>
      <c r="AA91" s="194"/>
      <c r="AB91" s="194"/>
      <c r="AC91" s="194"/>
    </row>
    <row r="92" spans="1:29" ht="18" hidden="1" x14ac:dyDescent="0.35">
      <c r="A92" s="10" t="str">
        <f t="shared" si="5"/>
        <v/>
      </c>
      <c r="B92" s="10" t="str">
        <f>+IF(A92=1,IF(YEAR(G92)&gt;=Parametre!$M$7,"Licence Benjamin, Minime, Cadet",IF(YEAR(G92)&lt;=Parametre!$M$4,"licence Sénior","licence Junior")),"")</f>
        <v/>
      </c>
      <c r="C92" s="10" t="str">
        <f t="shared" si="6"/>
        <v/>
      </c>
      <c r="D92" s="10" t="str">
        <f t="shared" si="7"/>
        <v/>
      </c>
      <c r="E92" s="192"/>
      <c r="F92" s="193"/>
      <c r="G92" s="194"/>
      <c r="H92" s="194"/>
      <c r="I92" s="195"/>
      <c r="J92" s="196"/>
      <c r="K92" s="197"/>
      <c r="L92" s="197"/>
      <c r="M92" s="197"/>
      <c r="N92" s="198"/>
      <c r="O92" s="193"/>
      <c r="P92" s="199"/>
      <c r="Q92" s="195"/>
      <c r="R92" s="196"/>
      <c r="S92" s="194"/>
      <c r="T92" s="194"/>
      <c r="U92" s="195"/>
      <c r="V92" s="196"/>
      <c r="W92" s="196"/>
      <c r="X92" s="196"/>
      <c r="Y92" s="194"/>
      <c r="Z92" s="194"/>
      <c r="AA92" s="194"/>
      <c r="AB92" s="194"/>
      <c r="AC92" s="194"/>
    </row>
    <row r="93" spans="1:29" ht="18" hidden="1" x14ac:dyDescent="0.35">
      <c r="A93" s="10" t="str">
        <f t="shared" si="5"/>
        <v/>
      </c>
      <c r="B93" s="10" t="str">
        <f>+IF(A93=1,IF(YEAR(G93)&gt;=Parametre!$M$7,"Licence Benjamin, Minime, Cadet",IF(YEAR(G93)&lt;=Parametre!$M$4,"licence Sénior","licence Junior")),"")</f>
        <v/>
      </c>
      <c r="C93" s="10" t="str">
        <f t="shared" si="6"/>
        <v/>
      </c>
      <c r="D93" s="10" t="str">
        <f t="shared" si="7"/>
        <v/>
      </c>
      <c r="E93" s="192"/>
      <c r="F93" s="193"/>
      <c r="G93" s="194"/>
      <c r="H93" s="194"/>
      <c r="I93" s="195"/>
      <c r="J93" s="196"/>
      <c r="K93" s="197"/>
      <c r="L93" s="197"/>
      <c r="M93" s="197"/>
      <c r="N93" s="198"/>
      <c r="O93" s="193"/>
      <c r="P93" s="199"/>
      <c r="Q93" s="195"/>
      <c r="R93" s="196"/>
      <c r="S93" s="194"/>
      <c r="T93" s="194"/>
      <c r="U93" s="195"/>
      <c r="V93" s="196"/>
      <c r="W93" s="196"/>
      <c r="X93" s="196"/>
      <c r="Y93" s="194"/>
      <c r="Z93" s="194"/>
      <c r="AA93" s="194"/>
      <c r="AB93" s="194"/>
      <c r="AC93" s="194"/>
    </row>
    <row r="94" spans="1:29" ht="18" hidden="1" x14ac:dyDescent="0.35">
      <c r="A94" s="10" t="str">
        <f t="shared" si="5"/>
        <v/>
      </c>
      <c r="B94" s="10" t="str">
        <f>+IF(A94=1,IF(YEAR(G94)&gt;=Parametre!$M$7,"Licence Benjamin, Minime, Cadet",IF(YEAR(G94)&lt;=Parametre!$M$4,"licence Sénior","licence Junior")),"")</f>
        <v/>
      </c>
      <c r="C94" s="10" t="str">
        <f t="shared" si="6"/>
        <v/>
      </c>
      <c r="D94" s="10" t="str">
        <f t="shared" si="7"/>
        <v/>
      </c>
      <c r="E94" s="192"/>
      <c r="F94" s="193"/>
      <c r="G94" s="194"/>
      <c r="H94" s="194"/>
      <c r="I94" s="195"/>
      <c r="J94" s="196"/>
      <c r="K94" s="197"/>
      <c r="L94" s="197"/>
      <c r="M94" s="197"/>
      <c r="N94" s="198"/>
      <c r="O94" s="193"/>
      <c r="P94" s="199"/>
      <c r="Q94" s="195"/>
      <c r="R94" s="196"/>
      <c r="S94" s="194"/>
      <c r="T94" s="194"/>
      <c r="U94" s="195"/>
      <c r="V94" s="196"/>
      <c r="W94" s="196"/>
      <c r="X94" s="196"/>
      <c r="Y94" s="194"/>
      <c r="Z94" s="194"/>
      <c r="AA94" s="194"/>
      <c r="AB94" s="194"/>
      <c r="AC94" s="194"/>
    </row>
    <row r="95" spans="1:29" ht="18" hidden="1" x14ac:dyDescent="0.35">
      <c r="A95" s="10" t="str">
        <f t="shared" si="5"/>
        <v/>
      </c>
      <c r="B95" s="10" t="str">
        <f>+IF(A95=1,IF(YEAR(G95)&gt;=Parametre!$M$7,"Licence Benjamin, Minime, Cadet",IF(YEAR(G95)&lt;=Parametre!$M$4,"licence Sénior","licence Junior")),"")</f>
        <v/>
      </c>
      <c r="C95" s="10" t="str">
        <f t="shared" si="6"/>
        <v/>
      </c>
      <c r="D95" s="10" t="str">
        <f t="shared" si="7"/>
        <v/>
      </c>
      <c r="E95" s="192"/>
      <c r="F95" s="193"/>
      <c r="G95" s="194"/>
      <c r="H95" s="194"/>
      <c r="I95" s="195"/>
      <c r="J95" s="196"/>
      <c r="K95" s="197"/>
      <c r="L95" s="197"/>
      <c r="M95" s="197"/>
      <c r="N95" s="198"/>
      <c r="O95" s="193"/>
      <c r="P95" s="199"/>
      <c r="Q95" s="195"/>
      <c r="R95" s="196"/>
      <c r="S95" s="194"/>
      <c r="T95" s="194"/>
      <c r="U95" s="195"/>
      <c r="V95" s="196"/>
      <c r="W95" s="196"/>
      <c r="X95" s="196"/>
      <c r="Y95" s="194"/>
      <c r="Z95" s="194"/>
      <c r="AA95" s="194"/>
      <c r="AB95" s="194"/>
      <c r="AC95" s="194"/>
    </row>
    <row r="96" spans="1:29" ht="18" hidden="1" x14ac:dyDescent="0.35">
      <c r="A96" s="10" t="str">
        <f t="shared" si="5"/>
        <v/>
      </c>
      <c r="B96" s="10" t="str">
        <f>+IF(A96=1,IF(YEAR(G96)&gt;=Parametre!$M$7,"Licence Benjamin, Minime, Cadet",IF(YEAR(G96)&lt;=Parametre!$M$4,"licence Sénior","licence Junior")),"")</f>
        <v/>
      </c>
      <c r="C96" s="10" t="str">
        <f t="shared" si="6"/>
        <v/>
      </c>
      <c r="D96" s="10" t="str">
        <f t="shared" si="7"/>
        <v/>
      </c>
      <c r="E96" s="192"/>
      <c r="F96" s="193"/>
      <c r="G96" s="194"/>
      <c r="H96" s="194"/>
      <c r="I96" s="195"/>
      <c r="J96" s="196"/>
      <c r="K96" s="197"/>
      <c r="L96" s="197"/>
      <c r="M96" s="197"/>
      <c r="N96" s="198"/>
      <c r="O96" s="193"/>
      <c r="P96" s="199"/>
      <c r="Q96" s="195"/>
      <c r="R96" s="196"/>
      <c r="S96" s="194"/>
      <c r="T96" s="194"/>
      <c r="U96" s="195"/>
      <c r="V96" s="196"/>
      <c r="W96" s="196"/>
      <c r="X96" s="196"/>
      <c r="Y96" s="194"/>
      <c r="Z96" s="194"/>
      <c r="AA96" s="194"/>
      <c r="AB96" s="194"/>
      <c r="AC96" s="194"/>
    </row>
    <row r="97" spans="1:29" ht="18" hidden="1" x14ac:dyDescent="0.35">
      <c r="A97" s="10" t="str">
        <f t="shared" si="5"/>
        <v/>
      </c>
      <c r="B97" s="10" t="str">
        <f>+IF(A97=1,IF(YEAR(G97)&gt;=Parametre!$M$7,"Licence Benjamin, Minime, Cadet",IF(YEAR(G97)&lt;=Parametre!$M$4,"licence Sénior","licence Junior")),"")</f>
        <v/>
      </c>
      <c r="C97" s="10" t="str">
        <f t="shared" si="6"/>
        <v/>
      </c>
      <c r="D97" s="10" t="str">
        <f t="shared" si="7"/>
        <v/>
      </c>
      <c r="E97" s="192"/>
      <c r="F97" s="193"/>
      <c r="G97" s="194"/>
      <c r="H97" s="194"/>
      <c r="I97" s="195"/>
      <c r="J97" s="196"/>
      <c r="K97" s="197"/>
      <c r="L97" s="197"/>
      <c r="M97" s="197"/>
      <c r="N97" s="198"/>
      <c r="O97" s="193"/>
      <c r="P97" s="199"/>
      <c r="Q97" s="195"/>
      <c r="R97" s="196"/>
      <c r="S97" s="194"/>
      <c r="T97" s="194"/>
      <c r="U97" s="195"/>
      <c r="V97" s="196"/>
      <c r="W97" s="196"/>
      <c r="X97" s="196"/>
      <c r="Y97" s="194"/>
      <c r="Z97" s="194"/>
      <c r="AA97" s="194"/>
      <c r="AB97" s="194"/>
      <c r="AC97" s="194"/>
    </row>
    <row r="98" spans="1:29" ht="18" hidden="1" x14ac:dyDescent="0.35">
      <c r="A98" s="10" t="str">
        <f t="shared" si="5"/>
        <v/>
      </c>
      <c r="B98" s="10" t="str">
        <f>+IF(A98=1,IF(YEAR(G98)&gt;=Parametre!$M$7,"Licence Benjamin, Minime, Cadet",IF(YEAR(G98)&lt;=Parametre!$M$4,"licence Sénior","licence Junior")),"")</f>
        <v/>
      </c>
      <c r="C98" s="10" t="str">
        <f t="shared" si="6"/>
        <v/>
      </c>
      <c r="D98" s="10" t="str">
        <f t="shared" si="7"/>
        <v/>
      </c>
      <c r="E98" s="192"/>
      <c r="F98" s="193"/>
      <c r="G98" s="194"/>
      <c r="H98" s="194"/>
      <c r="I98" s="195"/>
      <c r="J98" s="196"/>
      <c r="K98" s="197"/>
      <c r="L98" s="197"/>
      <c r="M98" s="197"/>
      <c r="N98" s="198"/>
      <c r="O98" s="193"/>
      <c r="P98" s="199"/>
      <c r="Q98" s="195"/>
      <c r="R98" s="196"/>
      <c r="S98" s="194"/>
      <c r="T98" s="194"/>
      <c r="U98" s="195"/>
      <c r="V98" s="196"/>
      <c r="W98" s="196"/>
      <c r="X98" s="196"/>
      <c r="Y98" s="194"/>
      <c r="Z98" s="194"/>
      <c r="AA98" s="194"/>
      <c r="AB98" s="194"/>
      <c r="AC98" s="194"/>
    </row>
    <row r="99" spans="1:29" ht="18" hidden="1" x14ac:dyDescent="0.35">
      <c r="A99" s="10" t="str">
        <f t="shared" si="5"/>
        <v/>
      </c>
      <c r="B99" s="10" t="str">
        <f>+IF(A99=1,IF(YEAR(G99)&gt;=Parametre!$M$7,"Licence Benjamin, Minime, Cadet",IF(YEAR(G99)&lt;=Parametre!$M$4,"licence Sénior","licence Junior")),"")</f>
        <v/>
      </c>
      <c r="C99" s="10" t="str">
        <f t="shared" si="6"/>
        <v/>
      </c>
      <c r="D99" s="10" t="str">
        <f t="shared" si="7"/>
        <v/>
      </c>
      <c r="E99" s="192"/>
      <c r="F99" s="193"/>
      <c r="G99" s="194"/>
      <c r="H99" s="194"/>
      <c r="I99" s="195"/>
      <c r="J99" s="196"/>
      <c r="K99" s="197"/>
      <c r="L99" s="197"/>
      <c r="M99" s="197"/>
      <c r="N99" s="198"/>
      <c r="O99" s="193"/>
      <c r="P99" s="199"/>
      <c r="Q99" s="195"/>
      <c r="R99" s="196"/>
      <c r="S99" s="194"/>
      <c r="T99" s="194"/>
      <c r="U99" s="195"/>
      <c r="V99" s="196"/>
      <c r="W99" s="196"/>
      <c r="X99" s="196"/>
      <c r="Y99" s="194"/>
      <c r="Z99" s="194"/>
      <c r="AA99" s="194"/>
      <c r="AB99" s="194"/>
      <c r="AC99" s="194"/>
    </row>
    <row r="100" spans="1:29" ht="18" hidden="1" x14ac:dyDescent="0.35">
      <c r="A100" s="10" t="str">
        <f t="shared" si="5"/>
        <v/>
      </c>
      <c r="B100" s="10" t="str">
        <f>+IF(A100=1,IF(YEAR(G100)&gt;=Parametre!$M$7,"Licence Benjamin, Minime, Cadet",IF(YEAR(G100)&lt;=Parametre!$M$4,"licence Sénior","licence Junior")),"")</f>
        <v/>
      </c>
      <c r="C100" s="10" t="str">
        <f t="shared" si="6"/>
        <v/>
      </c>
      <c r="D100" s="10" t="str">
        <f t="shared" si="7"/>
        <v/>
      </c>
      <c r="E100" s="192"/>
      <c r="F100" s="193"/>
      <c r="G100" s="194"/>
      <c r="H100" s="194"/>
      <c r="I100" s="195"/>
      <c r="J100" s="196"/>
      <c r="K100" s="197"/>
      <c r="L100" s="197"/>
      <c r="M100" s="197"/>
      <c r="N100" s="198"/>
      <c r="O100" s="193"/>
      <c r="P100" s="199"/>
      <c r="Q100" s="195"/>
      <c r="R100" s="196"/>
      <c r="S100" s="194"/>
      <c r="T100" s="194"/>
      <c r="U100" s="195"/>
      <c r="V100" s="196"/>
      <c r="W100" s="196"/>
      <c r="X100" s="196"/>
      <c r="Y100" s="194"/>
      <c r="Z100" s="194"/>
      <c r="AA100" s="194"/>
      <c r="AB100" s="194"/>
      <c r="AC100" s="194"/>
    </row>
    <row r="101" spans="1:29" ht="18" hidden="1" x14ac:dyDescent="0.35">
      <c r="A101" s="10" t="str">
        <f t="shared" si="5"/>
        <v/>
      </c>
      <c r="B101" s="10" t="str">
        <f>+IF(A101=1,IF(YEAR(G101)&gt;=Parametre!$M$7,"Licence Benjamin, Minime, Cadet",IF(YEAR(G101)&lt;=Parametre!$M$4,"licence Sénior","licence Junior")),"")</f>
        <v/>
      </c>
      <c r="C101" s="10" t="str">
        <f t="shared" si="6"/>
        <v/>
      </c>
      <c r="D101" s="10" t="str">
        <f t="shared" si="7"/>
        <v/>
      </c>
      <c r="E101" s="192"/>
      <c r="F101" s="193"/>
      <c r="G101" s="194"/>
      <c r="H101" s="194"/>
      <c r="I101" s="195"/>
      <c r="J101" s="196"/>
      <c r="K101" s="197"/>
      <c r="L101" s="197"/>
      <c r="M101" s="197"/>
      <c r="N101" s="198"/>
      <c r="O101" s="193"/>
      <c r="P101" s="199"/>
      <c r="Q101" s="195"/>
      <c r="R101" s="196"/>
      <c r="S101" s="194"/>
      <c r="T101" s="194"/>
      <c r="U101" s="195"/>
      <c r="V101" s="196"/>
      <c r="W101" s="196"/>
      <c r="X101" s="196"/>
      <c r="Y101" s="194"/>
      <c r="Z101" s="194"/>
      <c r="AA101" s="194"/>
      <c r="AB101" s="194"/>
      <c r="AC101" s="194"/>
    </row>
    <row r="102" spans="1:29" ht="18" hidden="1" x14ac:dyDescent="0.35">
      <c r="A102" s="10" t="str">
        <f t="shared" si="5"/>
        <v/>
      </c>
      <c r="B102" s="10" t="str">
        <f>+IF(A102=1,IF(YEAR(G102)&gt;=Parametre!$M$7,"Licence Benjamin, Minime, Cadet",IF(YEAR(G102)&lt;=Parametre!$M$4,"licence Sénior","licence Junior")),"")</f>
        <v/>
      </c>
      <c r="C102" s="10" t="str">
        <f t="shared" si="6"/>
        <v/>
      </c>
      <c r="D102" s="10" t="str">
        <f t="shared" si="7"/>
        <v/>
      </c>
      <c r="E102" s="192"/>
      <c r="F102" s="193"/>
      <c r="G102" s="194"/>
      <c r="H102" s="194"/>
      <c r="I102" s="195"/>
      <c r="J102" s="196"/>
      <c r="K102" s="197"/>
      <c r="L102" s="197"/>
      <c r="M102" s="197"/>
      <c r="N102" s="198"/>
      <c r="O102" s="193"/>
      <c r="P102" s="199"/>
      <c r="Q102" s="195"/>
      <c r="R102" s="196"/>
      <c r="S102" s="194"/>
      <c r="T102" s="194"/>
      <c r="U102" s="195"/>
      <c r="V102" s="196"/>
      <c r="W102" s="196"/>
      <c r="X102" s="196"/>
      <c r="Y102" s="194"/>
      <c r="Z102" s="194"/>
      <c r="AA102" s="194"/>
      <c r="AB102" s="194"/>
      <c r="AC102" s="194"/>
    </row>
    <row r="103" spans="1:29" ht="18" hidden="1" x14ac:dyDescent="0.35">
      <c r="A103" s="10" t="str">
        <f t="shared" si="5"/>
        <v/>
      </c>
      <c r="B103" s="10" t="str">
        <f>+IF(A103=1,IF(YEAR(G103)&gt;=Parametre!$M$7,"Licence Benjamin, Minime, Cadet",IF(YEAR(G103)&lt;=Parametre!$M$4,"licence Sénior","licence Junior")),"")</f>
        <v/>
      </c>
      <c r="C103" s="10" t="str">
        <f t="shared" si="6"/>
        <v/>
      </c>
      <c r="D103" s="10" t="str">
        <f t="shared" si="7"/>
        <v/>
      </c>
      <c r="E103" s="192"/>
      <c r="F103" s="193"/>
      <c r="G103" s="194"/>
      <c r="H103" s="194"/>
      <c r="I103" s="195"/>
      <c r="J103" s="196"/>
      <c r="K103" s="197"/>
      <c r="L103" s="197"/>
      <c r="M103" s="197"/>
      <c r="N103" s="198"/>
      <c r="O103" s="193"/>
      <c r="P103" s="199"/>
      <c r="Q103" s="195"/>
      <c r="R103" s="196"/>
      <c r="S103" s="194"/>
      <c r="T103" s="194"/>
      <c r="U103" s="195"/>
      <c r="V103" s="196"/>
      <c r="W103" s="196"/>
      <c r="X103" s="196"/>
      <c r="Y103" s="194"/>
      <c r="Z103" s="194"/>
      <c r="AA103" s="194"/>
      <c r="AB103" s="194"/>
      <c r="AC103" s="194"/>
    </row>
    <row r="104" spans="1:29" ht="18" hidden="1" x14ac:dyDescent="0.35">
      <c r="A104" s="10" t="str">
        <f t="shared" si="5"/>
        <v/>
      </c>
      <c r="B104" s="10" t="str">
        <f>+IF(A104=1,IF(YEAR(G104)&gt;=Parametre!$M$7,"Licence Benjamin, Minime, Cadet",IF(YEAR(G104)&lt;=Parametre!$M$4,"licence Sénior","licence Junior")),"")</f>
        <v/>
      </c>
      <c r="C104" s="10" t="str">
        <f t="shared" si="6"/>
        <v/>
      </c>
      <c r="D104" s="10" t="str">
        <f t="shared" si="7"/>
        <v/>
      </c>
      <c r="E104" s="192"/>
      <c r="F104" s="193"/>
      <c r="G104" s="194"/>
      <c r="H104" s="194"/>
      <c r="I104" s="195"/>
      <c r="J104" s="196"/>
      <c r="K104" s="197"/>
      <c r="L104" s="197"/>
      <c r="M104" s="197"/>
      <c r="N104" s="198"/>
      <c r="O104" s="193"/>
      <c r="P104" s="199"/>
      <c r="Q104" s="195"/>
      <c r="R104" s="196"/>
      <c r="S104" s="194"/>
      <c r="T104" s="194"/>
      <c r="U104" s="195"/>
      <c r="V104" s="196"/>
      <c r="W104" s="196"/>
      <c r="X104" s="196"/>
      <c r="Y104" s="194"/>
      <c r="Z104" s="194"/>
      <c r="AA104" s="194"/>
      <c r="AB104" s="194"/>
      <c r="AC104" s="194"/>
    </row>
    <row r="105" spans="1:29" ht="18" hidden="1" x14ac:dyDescent="0.35">
      <c r="A105" s="10" t="str">
        <f t="shared" si="5"/>
        <v/>
      </c>
      <c r="B105" s="10" t="str">
        <f>+IF(A105=1,IF(YEAR(G105)&gt;=Parametre!$M$7,"Licence Benjamin, Minime, Cadet",IF(YEAR(G105)&lt;=Parametre!$M$4,"licence Sénior","licence Junior")),"")</f>
        <v/>
      </c>
      <c r="C105" s="10" t="str">
        <f t="shared" si="6"/>
        <v/>
      </c>
      <c r="D105" s="10" t="str">
        <f t="shared" si="7"/>
        <v/>
      </c>
      <c r="E105" s="192"/>
      <c r="F105" s="193"/>
      <c r="G105" s="194"/>
      <c r="H105" s="194"/>
      <c r="I105" s="195"/>
      <c r="J105" s="196"/>
      <c r="K105" s="197"/>
      <c r="L105" s="197"/>
      <c r="M105" s="197"/>
      <c r="N105" s="198"/>
      <c r="O105" s="193"/>
      <c r="P105" s="199"/>
      <c r="Q105" s="195"/>
      <c r="R105" s="196"/>
      <c r="S105" s="194"/>
      <c r="T105" s="194"/>
      <c r="U105" s="195"/>
      <c r="V105" s="196"/>
      <c r="W105" s="196"/>
      <c r="X105" s="196"/>
      <c r="Y105" s="194"/>
      <c r="Z105" s="194"/>
      <c r="AA105" s="194"/>
      <c r="AB105" s="194"/>
      <c r="AC105" s="194"/>
    </row>
    <row r="106" spans="1:29" ht="18" hidden="1" x14ac:dyDescent="0.35">
      <c r="A106" s="10" t="str">
        <f t="shared" si="5"/>
        <v/>
      </c>
      <c r="B106" s="10" t="str">
        <f>+IF(A106=1,IF(YEAR(G106)&gt;=Parametre!$M$7,"Licence Benjamin, Minime, Cadet",IF(YEAR(G106)&lt;=Parametre!$M$4,"licence Sénior","licence Junior")),"")</f>
        <v/>
      </c>
      <c r="C106" s="10" t="str">
        <f t="shared" si="6"/>
        <v/>
      </c>
      <c r="D106" s="10" t="str">
        <f t="shared" si="7"/>
        <v/>
      </c>
      <c r="E106" s="192"/>
      <c r="F106" s="193"/>
      <c r="G106" s="194"/>
      <c r="H106" s="194"/>
      <c r="I106" s="195"/>
      <c r="J106" s="196"/>
      <c r="K106" s="197"/>
      <c r="L106" s="197"/>
      <c r="M106" s="197"/>
      <c r="N106" s="198"/>
      <c r="O106" s="193"/>
      <c r="P106" s="199"/>
      <c r="Q106" s="195"/>
      <c r="R106" s="196"/>
      <c r="S106" s="194"/>
      <c r="T106" s="194"/>
      <c r="U106" s="195"/>
      <c r="V106" s="196"/>
      <c r="W106" s="196"/>
      <c r="X106" s="196"/>
      <c r="Y106" s="194"/>
      <c r="Z106" s="194"/>
      <c r="AA106" s="194"/>
      <c r="AB106" s="194"/>
      <c r="AC106" s="194"/>
    </row>
    <row r="107" spans="1:29" ht="18" hidden="1" x14ac:dyDescent="0.35">
      <c r="A107" s="10" t="str">
        <f t="shared" si="5"/>
        <v/>
      </c>
      <c r="B107" s="10" t="str">
        <f>+IF(A107=1,IF(YEAR(G107)&gt;=Parametre!$M$7,"Licence Benjamin, Minime, Cadet",IF(YEAR(G107)&lt;=Parametre!$M$4,"licence Sénior","licence Junior")),"")</f>
        <v/>
      </c>
      <c r="C107" s="10" t="str">
        <f t="shared" si="6"/>
        <v/>
      </c>
      <c r="D107" s="10" t="str">
        <f t="shared" si="7"/>
        <v/>
      </c>
      <c r="E107" s="192"/>
      <c r="F107" s="193"/>
      <c r="G107" s="194"/>
      <c r="H107" s="194"/>
      <c r="I107" s="195"/>
      <c r="J107" s="196"/>
      <c r="K107" s="197"/>
      <c r="L107" s="197"/>
      <c r="M107" s="197"/>
      <c r="N107" s="198"/>
      <c r="O107" s="193"/>
      <c r="P107" s="199"/>
      <c r="Q107" s="195"/>
      <c r="R107" s="196"/>
      <c r="S107" s="194"/>
      <c r="T107" s="194"/>
      <c r="U107" s="195"/>
      <c r="V107" s="196"/>
      <c r="W107" s="196"/>
      <c r="X107" s="196"/>
      <c r="Y107" s="194"/>
      <c r="Z107" s="194"/>
      <c r="AA107" s="194"/>
      <c r="AB107" s="194"/>
      <c r="AC107" s="194"/>
    </row>
    <row r="108" spans="1:29" ht="18" hidden="1" x14ac:dyDescent="0.35">
      <c r="A108" s="10" t="str">
        <f t="shared" si="5"/>
        <v/>
      </c>
      <c r="B108" s="10" t="str">
        <f>+IF(A108=1,IF(YEAR(G108)&gt;=Parametre!$M$7,"Licence Benjamin, Minime, Cadet",IF(YEAR(G108)&lt;=Parametre!$M$4,"licence Sénior","licence Junior")),"")</f>
        <v/>
      </c>
      <c r="C108" s="10" t="str">
        <f t="shared" si="6"/>
        <v/>
      </c>
      <c r="D108" s="10" t="str">
        <f t="shared" si="7"/>
        <v/>
      </c>
      <c r="E108" s="192"/>
      <c r="F108" s="193"/>
      <c r="G108" s="194"/>
      <c r="H108" s="194"/>
      <c r="I108" s="195"/>
      <c r="J108" s="196"/>
      <c r="K108" s="197"/>
      <c r="L108" s="197"/>
      <c r="M108" s="197"/>
      <c r="N108" s="198"/>
      <c r="O108" s="193"/>
      <c r="P108" s="199"/>
      <c r="Q108" s="195"/>
      <c r="R108" s="196"/>
      <c r="S108" s="194"/>
      <c r="T108" s="194"/>
      <c r="U108" s="195"/>
      <c r="V108" s="196"/>
      <c r="W108" s="196"/>
      <c r="X108" s="196"/>
      <c r="Y108" s="194"/>
      <c r="Z108" s="194"/>
      <c r="AA108" s="194"/>
      <c r="AB108" s="194"/>
      <c r="AC108" s="194"/>
    </row>
    <row r="109" spans="1:29" ht="18" hidden="1" x14ac:dyDescent="0.35">
      <c r="A109" s="10" t="str">
        <f t="shared" si="5"/>
        <v/>
      </c>
      <c r="B109" s="10" t="str">
        <f>+IF(A109=1,IF(YEAR(G109)&gt;=Parametre!$M$7,"Licence Benjamin, Minime, Cadet",IF(YEAR(G109)&lt;=Parametre!$M$4,"licence Sénior","licence Junior")),"")</f>
        <v/>
      </c>
      <c r="C109" s="10" t="str">
        <f t="shared" si="6"/>
        <v/>
      </c>
      <c r="D109" s="10" t="str">
        <f t="shared" si="7"/>
        <v/>
      </c>
      <c r="E109" s="192"/>
      <c r="F109" s="193"/>
      <c r="G109" s="194"/>
      <c r="H109" s="194"/>
      <c r="I109" s="195"/>
      <c r="J109" s="196"/>
      <c r="K109" s="197"/>
      <c r="L109" s="197"/>
      <c r="M109" s="197"/>
      <c r="N109" s="198"/>
      <c r="O109" s="193"/>
      <c r="P109" s="199"/>
      <c r="Q109" s="195"/>
      <c r="R109" s="196"/>
      <c r="S109" s="194"/>
      <c r="T109" s="194"/>
      <c r="U109" s="195"/>
      <c r="V109" s="196"/>
      <c r="W109" s="196"/>
      <c r="X109" s="196"/>
      <c r="Y109" s="194"/>
      <c r="Z109" s="194"/>
      <c r="AA109" s="194"/>
      <c r="AB109" s="194"/>
      <c r="AC109" s="194"/>
    </row>
    <row r="110" spans="1:29" ht="18" hidden="1" x14ac:dyDescent="0.35">
      <c r="A110" s="10" t="str">
        <f t="shared" si="5"/>
        <v/>
      </c>
      <c r="B110" s="10" t="str">
        <f>+IF(A110=1,IF(YEAR(G110)&gt;=Parametre!$M$7,"Licence Benjamin, Minime, Cadet",IF(YEAR(G110)&lt;=Parametre!$M$4,"licence Sénior","licence Junior")),"")</f>
        <v/>
      </c>
      <c r="C110" s="10" t="str">
        <f t="shared" si="6"/>
        <v/>
      </c>
      <c r="D110" s="10" t="str">
        <f t="shared" si="7"/>
        <v/>
      </c>
      <c r="E110" s="192"/>
      <c r="F110" s="193"/>
      <c r="G110" s="194"/>
      <c r="H110" s="194"/>
      <c r="I110" s="195"/>
      <c r="J110" s="196"/>
      <c r="K110" s="197"/>
      <c r="L110" s="197"/>
      <c r="M110" s="197"/>
      <c r="N110" s="198"/>
      <c r="O110" s="193"/>
      <c r="P110" s="199"/>
      <c r="Q110" s="195"/>
      <c r="R110" s="196"/>
      <c r="S110" s="194"/>
      <c r="T110" s="194"/>
      <c r="U110" s="195"/>
      <c r="V110" s="196"/>
      <c r="W110" s="196"/>
      <c r="X110" s="196"/>
      <c r="Y110" s="194"/>
      <c r="Z110" s="194"/>
      <c r="AA110" s="194"/>
      <c r="AB110" s="194"/>
      <c r="AC110" s="194"/>
    </row>
    <row r="111" spans="1:29" ht="18" hidden="1" x14ac:dyDescent="0.35">
      <c r="A111" s="10" t="str">
        <f t="shared" si="5"/>
        <v/>
      </c>
      <c r="B111" s="10" t="str">
        <f>+IF(A111=1,IF(YEAR(G111)&gt;=Parametre!$M$7,"Licence Benjamin, Minime, Cadet",IF(YEAR(G111)&lt;=Parametre!$M$4,"licence Sénior","licence Junior")),"")</f>
        <v/>
      </c>
      <c r="C111" s="10" t="str">
        <f t="shared" si="6"/>
        <v/>
      </c>
      <c r="D111" s="10" t="str">
        <f t="shared" si="7"/>
        <v/>
      </c>
      <c r="E111" s="192"/>
      <c r="F111" s="193"/>
      <c r="G111" s="194"/>
      <c r="H111" s="194"/>
      <c r="I111" s="195"/>
      <c r="J111" s="196"/>
      <c r="K111" s="197"/>
      <c r="L111" s="197"/>
      <c r="M111" s="197"/>
      <c r="N111" s="198"/>
      <c r="O111" s="193"/>
      <c r="P111" s="199"/>
      <c r="Q111" s="195"/>
      <c r="R111" s="196"/>
      <c r="S111" s="194"/>
      <c r="T111" s="194"/>
      <c r="U111" s="195"/>
      <c r="V111" s="196"/>
      <c r="W111" s="196"/>
      <c r="X111" s="196"/>
      <c r="Y111" s="194"/>
      <c r="Z111" s="194"/>
      <c r="AA111" s="194"/>
      <c r="AB111" s="194"/>
      <c r="AC111" s="194"/>
    </row>
    <row r="112" spans="1:29" ht="18" hidden="1" x14ac:dyDescent="0.35">
      <c r="A112" s="10" t="str">
        <f t="shared" si="5"/>
        <v/>
      </c>
      <c r="B112" s="10" t="str">
        <f>+IF(A112=1,IF(YEAR(G112)&gt;=Parametre!$M$7,"Licence Benjamin, Minime, Cadet",IF(YEAR(G112)&lt;=Parametre!$M$4,"licence Sénior","licence Junior")),"")</f>
        <v/>
      </c>
      <c r="C112" s="10" t="str">
        <f t="shared" si="6"/>
        <v/>
      </c>
      <c r="D112" s="10" t="str">
        <f t="shared" si="7"/>
        <v/>
      </c>
      <c r="E112" s="192"/>
      <c r="F112" s="193"/>
      <c r="G112" s="194"/>
      <c r="H112" s="194"/>
      <c r="I112" s="195"/>
      <c r="J112" s="196"/>
      <c r="K112" s="197"/>
      <c r="L112" s="197"/>
      <c r="M112" s="197"/>
      <c r="N112" s="198"/>
      <c r="O112" s="193"/>
      <c r="P112" s="199"/>
      <c r="Q112" s="195"/>
      <c r="R112" s="196"/>
      <c r="S112" s="194"/>
      <c r="T112" s="194"/>
      <c r="U112" s="195"/>
      <c r="V112" s="196"/>
      <c r="W112" s="196"/>
      <c r="X112" s="196"/>
      <c r="Y112" s="194"/>
      <c r="Z112" s="194"/>
      <c r="AA112" s="194"/>
      <c r="AB112" s="194"/>
      <c r="AC112" s="194"/>
    </row>
    <row r="113" spans="1:29" ht="18" hidden="1" x14ac:dyDescent="0.35">
      <c r="A113" s="10" t="str">
        <f t="shared" si="5"/>
        <v/>
      </c>
      <c r="B113" s="10" t="str">
        <f>+IF(A113=1,IF(YEAR(G113)&gt;=Parametre!$M$7,"Licence Benjamin, Minime, Cadet",IF(YEAR(G113)&lt;=Parametre!$M$4,"licence Sénior","licence Junior")),"")</f>
        <v/>
      </c>
      <c r="C113" s="10" t="str">
        <f t="shared" si="6"/>
        <v/>
      </c>
      <c r="D113" s="10" t="str">
        <f t="shared" si="7"/>
        <v/>
      </c>
      <c r="E113" s="192"/>
      <c r="F113" s="193"/>
      <c r="G113" s="194"/>
      <c r="H113" s="194"/>
      <c r="I113" s="195"/>
      <c r="J113" s="196"/>
      <c r="K113" s="197"/>
      <c r="L113" s="197"/>
      <c r="M113" s="197"/>
      <c r="N113" s="198"/>
      <c r="O113" s="193"/>
      <c r="P113" s="199"/>
      <c r="Q113" s="195"/>
      <c r="R113" s="196"/>
      <c r="S113" s="194"/>
      <c r="T113" s="194"/>
      <c r="U113" s="195"/>
      <c r="V113" s="196"/>
      <c r="W113" s="196"/>
      <c r="X113" s="196"/>
      <c r="Y113" s="194"/>
      <c r="Z113" s="194"/>
      <c r="AA113" s="194"/>
      <c r="AB113" s="194"/>
      <c r="AC113" s="194"/>
    </row>
    <row r="114" spans="1:29" ht="18" hidden="1" x14ac:dyDescent="0.35">
      <c r="A114" s="10" t="str">
        <f t="shared" si="5"/>
        <v/>
      </c>
      <c r="B114" s="10" t="str">
        <f>+IF(A114=1,IF(YEAR(G114)&gt;=Parametre!$M$7,"Licence Benjamin, Minime, Cadet",IF(YEAR(G114)&lt;=Parametre!$M$4,"licence Sénior","licence Junior")),"")</f>
        <v/>
      </c>
      <c r="C114" s="10" t="str">
        <f t="shared" si="6"/>
        <v/>
      </c>
      <c r="D114" s="10" t="str">
        <f t="shared" si="7"/>
        <v/>
      </c>
      <c r="E114" s="192"/>
      <c r="F114" s="193"/>
      <c r="G114" s="194"/>
      <c r="H114" s="194"/>
      <c r="I114" s="195"/>
      <c r="J114" s="196"/>
      <c r="K114" s="197"/>
      <c r="L114" s="197"/>
      <c r="M114" s="197"/>
      <c r="N114" s="198"/>
      <c r="O114" s="193"/>
      <c r="P114" s="199"/>
      <c r="Q114" s="195"/>
      <c r="R114" s="196"/>
      <c r="S114" s="194"/>
      <c r="T114" s="194"/>
      <c r="U114" s="195"/>
      <c r="V114" s="196"/>
      <c r="W114" s="196"/>
      <c r="X114" s="196"/>
      <c r="Y114" s="194"/>
      <c r="Z114" s="194"/>
      <c r="AA114" s="194"/>
      <c r="AB114" s="194"/>
      <c r="AC114" s="194"/>
    </row>
    <row r="115" spans="1:29" ht="18" hidden="1" x14ac:dyDescent="0.35">
      <c r="A115" s="10" t="str">
        <f t="shared" si="5"/>
        <v/>
      </c>
      <c r="B115" s="10" t="str">
        <f>+IF(A115=1,IF(YEAR(G115)&gt;=Parametre!$M$7,"Licence Benjamin, Minime, Cadet",IF(YEAR(G115)&lt;=Parametre!$M$4,"licence Sénior","licence Junior")),"")</f>
        <v/>
      </c>
      <c r="C115" s="10" t="str">
        <f t="shared" si="6"/>
        <v/>
      </c>
      <c r="D115" s="10" t="str">
        <f t="shared" si="7"/>
        <v/>
      </c>
      <c r="E115" s="192"/>
      <c r="F115" s="193"/>
      <c r="G115" s="194"/>
      <c r="H115" s="194"/>
      <c r="I115" s="195"/>
      <c r="J115" s="196"/>
      <c r="K115" s="197"/>
      <c r="L115" s="197"/>
      <c r="M115" s="197"/>
      <c r="N115" s="198"/>
      <c r="O115" s="193"/>
      <c r="P115" s="199"/>
      <c r="Q115" s="195"/>
      <c r="R115" s="196"/>
      <c r="S115" s="194"/>
      <c r="T115" s="194"/>
      <c r="U115" s="195"/>
      <c r="V115" s="196"/>
      <c r="W115" s="196"/>
      <c r="X115" s="196"/>
      <c r="Y115" s="194"/>
      <c r="Z115" s="194"/>
      <c r="AA115" s="194"/>
      <c r="AB115" s="194"/>
      <c r="AC115" s="194"/>
    </row>
    <row r="116" spans="1:29" ht="18" hidden="1" x14ac:dyDescent="0.35">
      <c r="A116" s="10" t="str">
        <f t="shared" si="5"/>
        <v/>
      </c>
      <c r="B116" s="10" t="str">
        <f>+IF(A116=1,IF(YEAR(G116)&gt;=Parametre!$M$7,"Licence Benjamin, Minime, Cadet",IF(YEAR(G116)&lt;=Parametre!$M$4,"licence Sénior","licence Junior")),"")</f>
        <v/>
      </c>
      <c r="C116" s="10" t="str">
        <f t="shared" si="6"/>
        <v/>
      </c>
      <c r="D116" s="10" t="str">
        <f t="shared" si="7"/>
        <v/>
      </c>
      <c r="E116" s="192"/>
      <c r="F116" s="193"/>
      <c r="G116" s="194"/>
      <c r="H116" s="194"/>
      <c r="I116" s="195"/>
      <c r="J116" s="196"/>
      <c r="K116" s="197"/>
      <c r="L116" s="197"/>
      <c r="M116" s="197"/>
      <c r="N116" s="198"/>
      <c r="O116" s="193"/>
      <c r="P116" s="199"/>
      <c r="Q116" s="195"/>
      <c r="R116" s="196"/>
      <c r="S116" s="194"/>
      <c r="T116" s="194"/>
      <c r="U116" s="195"/>
      <c r="V116" s="196"/>
      <c r="W116" s="196"/>
      <c r="X116" s="196"/>
      <c r="Y116" s="194"/>
      <c r="Z116" s="194"/>
      <c r="AA116" s="194"/>
      <c r="AB116" s="194"/>
      <c r="AC116" s="194"/>
    </row>
    <row r="117" spans="1:29" ht="18" hidden="1" x14ac:dyDescent="0.35">
      <c r="A117" s="10" t="str">
        <f t="shared" si="5"/>
        <v/>
      </c>
      <c r="B117" s="10" t="str">
        <f>+IF(A117=1,IF(YEAR(G117)&gt;=Parametre!$M$7,"Licence Benjamin, Minime, Cadet",IF(YEAR(G117)&lt;=Parametre!$M$4,"licence Sénior","licence Junior")),"")</f>
        <v/>
      </c>
      <c r="C117" s="10" t="str">
        <f t="shared" si="6"/>
        <v/>
      </c>
      <c r="D117" s="10" t="str">
        <f t="shared" si="7"/>
        <v/>
      </c>
      <c r="E117" s="192"/>
      <c r="F117" s="193"/>
      <c r="G117" s="194"/>
      <c r="H117" s="194"/>
      <c r="I117" s="195"/>
      <c r="J117" s="196"/>
      <c r="K117" s="197"/>
      <c r="L117" s="197"/>
      <c r="M117" s="197"/>
      <c r="N117" s="198"/>
      <c r="O117" s="193"/>
      <c r="P117" s="199"/>
      <c r="Q117" s="195"/>
      <c r="R117" s="196"/>
      <c r="S117" s="194"/>
      <c r="T117" s="194"/>
      <c r="U117" s="195"/>
      <c r="V117" s="196"/>
      <c r="W117" s="196"/>
      <c r="X117" s="196"/>
      <c r="Y117" s="194"/>
      <c r="Z117" s="194"/>
      <c r="AA117" s="194"/>
      <c r="AB117" s="194"/>
      <c r="AC117" s="194"/>
    </row>
    <row r="118" spans="1:29" ht="18" hidden="1" x14ac:dyDescent="0.35">
      <c r="A118" s="10" t="str">
        <f t="shared" si="5"/>
        <v/>
      </c>
      <c r="B118" s="10" t="str">
        <f>+IF(A118=1,IF(YEAR(G118)&gt;=Parametre!$M$7,"Licence Benjamin, Minime, Cadet",IF(YEAR(G118)&lt;=Parametre!$M$4,"licence Sénior","licence Junior")),"")</f>
        <v/>
      </c>
      <c r="C118" s="10" t="str">
        <f t="shared" si="6"/>
        <v/>
      </c>
      <c r="D118" s="10" t="str">
        <f t="shared" si="7"/>
        <v/>
      </c>
      <c r="E118" s="192"/>
      <c r="F118" s="193"/>
      <c r="G118" s="194"/>
      <c r="H118" s="194"/>
      <c r="I118" s="195"/>
      <c r="J118" s="196"/>
      <c r="K118" s="197"/>
      <c r="L118" s="197"/>
      <c r="M118" s="197"/>
      <c r="N118" s="198"/>
      <c r="O118" s="193"/>
      <c r="P118" s="199"/>
      <c r="Q118" s="195"/>
      <c r="R118" s="196"/>
      <c r="S118" s="194"/>
      <c r="T118" s="194"/>
      <c r="U118" s="195"/>
      <c r="V118" s="196"/>
      <c r="W118" s="196"/>
      <c r="X118" s="196"/>
      <c r="Y118" s="194"/>
      <c r="Z118" s="194"/>
      <c r="AA118" s="194"/>
      <c r="AB118" s="194"/>
      <c r="AC118" s="194"/>
    </row>
    <row r="119" spans="1:29" ht="18" hidden="1" x14ac:dyDescent="0.35">
      <c r="A119" s="10" t="str">
        <f t="shared" si="5"/>
        <v/>
      </c>
      <c r="B119" s="10" t="str">
        <f>+IF(A119=1,IF(YEAR(G119)&gt;=Parametre!$M$7,"Licence Benjamin, Minime, Cadet",IF(YEAR(G119)&lt;=Parametre!$M$4,"licence Sénior","licence Junior")),"")</f>
        <v/>
      </c>
      <c r="C119" s="10" t="str">
        <f t="shared" si="6"/>
        <v/>
      </c>
      <c r="D119" s="10" t="str">
        <f t="shared" si="7"/>
        <v/>
      </c>
      <c r="E119" s="192"/>
      <c r="F119" s="193"/>
      <c r="G119" s="194"/>
      <c r="H119" s="194"/>
      <c r="I119" s="195"/>
      <c r="J119" s="196"/>
      <c r="K119" s="197"/>
      <c r="L119" s="197"/>
      <c r="M119" s="197"/>
      <c r="N119" s="198"/>
      <c r="O119" s="193"/>
      <c r="P119" s="199"/>
      <c r="Q119" s="195"/>
      <c r="R119" s="196"/>
      <c r="S119" s="194"/>
      <c r="T119" s="194"/>
      <c r="U119" s="195"/>
      <c r="V119" s="196"/>
      <c r="W119" s="196"/>
      <c r="X119" s="196"/>
      <c r="Y119" s="194"/>
      <c r="Z119" s="194"/>
      <c r="AA119" s="194"/>
      <c r="AB119" s="194"/>
      <c r="AC119" s="194"/>
    </row>
    <row r="120" spans="1:29" ht="18" hidden="1" x14ac:dyDescent="0.35">
      <c r="A120" s="10" t="str">
        <f t="shared" si="5"/>
        <v/>
      </c>
      <c r="B120" s="10" t="str">
        <f>+IF(A120=1,IF(YEAR(G120)&gt;=Parametre!$M$7,"Licence Benjamin, Minime, Cadet",IF(YEAR(G120)&lt;=Parametre!$M$4,"licence Sénior","licence Junior")),"")</f>
        <v/>
      </c>
      <c r="C120" s="10" t="str">
        <f t="shared" si="6"/>
        <v/>
      </c>
      <c r="D120" s="10" t="str">
        <f t="shared" si="7"/>
        <v/>
      </c>
      <c r="E120" s="192"/>
      <c r="F120" s="193"/>
      <c r="G120" s="194"/>
      <c r="H120" s="194"/>
      <c r="I120" s="195"/>
      <c r="J120" s="196"/>
      <c r="K120" s="197"/>
      <c r="L120" s="197"/>
      <c r="M120" s="197"/>
      <c r="N120" s="198"/>
      <c r="O120" s="193"/>
      <c r="P120" s="199"/>
      <c r="Q120" s="195"/>
      <c r="R120" s="196"/>
      <c r="S120" s="194"/>
      <c r="T120" s="194"/>
      <c r="U120" s="195"/>
      <c r="V120" s="196"/>
      <c r="W120" s="196"/>
      <c r="X120" s="196"/>
      <c r="Y120" s="194"/>
      <c r="Z120" s="194"/>
      <c r="AA120" s="194"/>
      <c r="AB120" s="194"/>
      <c r="AC120" s="194"/>
    </row>
    <row r="121" spans="1:29" ht="18" hidden="1" x14ac:dyDescent="0.35">
      <c r="A121" s="10" t="str">
        <f t="shared" si="5"/>
        <v/>
      </c>
      <c r="B121" s="10" t="str">
        <f>+IF(A121=1,IF(YEAR(G121)&gt;=Parametre!$M$7,"Licence Benjamin, Minime, Cadet",IF(YEAR(G121)&lt;=Parametre!$M$4,"licence Sénior","licence Junior")),"")</f>
        <v/>
      </c>
      <c r="C121" s="10" t="str">
        <f t="shared" si="6"/>
        <v/>
      </c>
      <c r="D121" s="10" t="str">
        <f t="shared" si="7"/>
        <v/>
      </c>
      <c r="E121" s="192"/>
      <c r="F121" s="193"/>
      <c r="G121" s="194"/>
      <c r="H121" s="194"/>
      <c r="I121" s="195"/>
      <c r="J121" s="196"/>
      <c r="K121" s="197"/>
      <c r="L121" s="197"/>
      <c r="M121" s="197"/>
      <c r="N121" s="198"/>
      <c r="O121" s="193"/>
      <c r="P121" s="199"/>
      <c r="Q121" s="195"/>
      <c r="R121" s="196"/>
      <c r="S121" s="194"/>
      <c r="T121" s="194"/>
      <c r="U121" s="195"/>
      <c r="V121" s="196"/>
      <c r="W121" s="196"/>
      <c r="X121" s="196"/>
      <c r="Y121" s="194"/>
      <c r="Z121" s="194"/>
      <c r="AA121" s="194"/>
      <c r="AB121" s="194"/>
      <c r="AC121" s="194"/>
    </row>
    <row r="122" spans="1:29" ht="18" hidden="1" x14ac:dyDescent="0.35">
      <c r="A122" s="10" t="str">
        <f t="shared" si="5"/>
        <v/>
      </c>
      <c r="B122" s="10" t="str">
        <f>+IF(A122=1,IF(YEAR(G122)&gt;=Parametre!$M$7,"Licence Benjamin, Minime, Cadet",IF(YEAR(G122)&lt;=Parametre!$M$4,"licence Sénior","licence Junior")),"")</f>
        <v/>
      </c>
      <c r="C122" s="10" t="str">
        <f t="shared" si="6"/>
        <v/>
      </c>
      <c r="D122" s="10" t="str">
        <f t="shared" si="7"/>
        <v/>
      </c>
      <c r="E122" s="192"/>
      <c r="F122" s="193"/>
      <c r="G122" s="194"/>
      <c r="H122" s="194"/>
      <c r="I122" s="195"/>
      <c r="J122" s="196"/>
      <c r="K122" s="197"/>
      <c r="L122" s="197"/>
      <c r="M122" s="197"/>
      <c r="N122" s="198"/>
      <c r="O122" s="193"/>
      <c r="P122" s="199"/>
      <c r="Q122" s="195"/>
      <c r="R122" s="196"/>
      <c r="S122" s="194"/>
      <c r="T122" s="194"/>
      <c r="U122" s="195"/>
      <c r="V122" s="196"/>
      <c r="W122" s="196"/>
      <c r="X122" s="196"/>
      <c r="Y122" s="194"/>
      <c r="Z122" s="194"/>
      <c r="AA122" s="194"/>
      <c r="AB122" s="194"/>
      <c r="AC122" s="194"/>
    </row>
    <row r="123" spans="1:29" ht="18" hidden="1" x14ac:dyDescent="0.35">
      <c r="A123" s="10" t="str">
        <f t="shared" si="5"/>
        <v/>
      </c>
      <c r="B123" s="10" t="str">
        <f>+IF(A123=1,IF(YEAR(G123)&gt;=Parametre!$M$7,"Licence Benjamin, Minime, Cadet",IF(YEAR(G123)&lt;=Parametre!$M$4,"licence Sénior","licence Junior")),"")</f>
        <v/>
      </c>
      <c r="C123" s="10" t="str">
        <f t="shared" si="6"/>
        <v/>
      </c>
      <c r="D123" s="10" t="str">
        <f t="shared" si="7"/>
        <v/>
      </c>
      <c r="E123" s="192"/>
      <c r="F123" s="193"/>
      <c r="G123" s="194"/>
      <c r="H123" s="194"/>
      <c r="I123" s="195"/>
      <c r="J123" s="196"/>
      <c r="K123" s="197"/>
      <c r="L123" s="197"/>
      <c r="M123" s="197"/>
      <c r="N123" s="198"/>
      <c r="O123" s="193"/>
      <c r="P123" s="199"/>
      <c r="Q123" s="195"/>
      <c r="R123" s="196"/>
      <c r="S123" s="194"/>
      <c r="T123" s="194"/>
      <c r="U123" s="195"/>
      <c r="V123" s="196"/>
      <c r="W123" s="196"/>
      <c r="X123" s="196"/>
      <c r="Y123" s="194"/>
      <c r="Z123" s="194"/>
      <c r="AA123" s="194"/>
      <c r="AB123" s="194"/>
      <c r="AC123" s="194"/>
    </row>
    <row r="124" spans="1:29" ht="18" hidden="1" x14ac:dyDescent="0.35">
      <c r="A124" s="10" t="str">
        <f t="shared" si="5"/>
        <v/>
      </c>
      <c r="B124" s="10" t="str">
        <f>+IF(A124=1,IF(YEAR(G124)&gt;=Parametre!$M$7,"Licence Benjamin, Minime, Cadet",IF(YEAR(G124)&lt;=Parametre!$M$4,"licence Sénior","licence Junior")),"")</f>
        <v/>
      </c>
      <c r="C124" s="10" t="str">
        <f t="shared" si="6"/>
        <v/>
      </c>
      <c r="D124" s="10" t="str">
        <f t="shared" si="7"/>
        <v/>
      </c>
      <c r="E124" s="192"/>
      <c r="F124" s="193"/>
      <c r="G124" s="194"/>
      <c r="H124" s="194"/>
      <c r="I124" s="195"/>
      <c r="J124" s="196"/>
      <c r="K124" s="197"/>
      <c r="L124" s="197"/>
      <c r="M124" s="197"/>
      <c r="N124" s="198"/>
      <c r="O124" s="193"/>
      <c r="P124" s="199"/>
      <c r="Q124" s="195"/>
      <c r="R124" s="196"/>
      <c r="S124" s="194"/>
      <c r="T124" s="194"/>
      <c r="U124" s="195"/>
      <c r="V124" s="196"/>
      <c r="W124" s="196"/>
      <c r="X124" s="196"/>
      <c r="Y124" s="194"/>
      <c r="Z124" s="194"/>
      <c r="AA124" s="194"/>
      <c r="AB124" s="194"/>
      <c r="AC124" s="194"/>
    </row>
    <row r="125" spans="1:29" ht="18" hidden="1" x14ac:dyDescent="0.35">
      <c r="A125" s="10" t="str">
        <f t="shared" si="5"/>
        <v/>
      </c>
      <c r="B125" s="10" t="str">
        <f>+IF(A125=1,IF(YEAR(G125)&gt;=Parametre!$M$7,"Licence Benjamin, Minime, Cadet",IF(YEAR(G125)&lt;=Parametre!$M$4,"licence Sénior","licence Junior")),"")</f>
        <v/>
      </c>
      <c r="C125" s="10" t="str">
        <f t="shared" si="6"/>
        <v/>
      </c>
      <c r="D125" s="10" t="str">
        <f t="shared" si="7"/>
        <v/>
      </c>
      <c r="E125" s="192"/>
      <c r="F125" s="193"/>
      <c r="G125" s="194"/>
      <c r="H125" s="194"/>
      <c r="I125" s="195"/>
      <c r="J125" s="196"/>
      <c r="K125" s="197"/>
      <c r="L125" s="197"/>
      <c r="M125" s="197"/>
      <c r="N125" s="198"/>
      <c r="O125" s="193"/>
      <c r="P125" s="199"/>
      <c r="Q125" s="195"/>
      <c r="R125" s="196"/>
      <c r="S125" s="194"/>
      <c r="T125" s="194"/>
      <c r="U125" s="195"/>
      <c r="V125" s="196"/>
      <c r="W125" s="196"/>
      <c r="X125" s="196"/>
      <c r="Y125" s="194"/>
      <c r="Z125" s="194"/>
      <c r="AA125" s="194"/>
      <c r="AB125" s="194"/>
      <c r="AC125" s="194"/>
    </row>
    <row r="126" spans="1:29" ht="18" hidden="1" x14ac:dyDescent="0.35">
      <c r="A126" s="10" t="str">
        <f t="shared" si="5"/>
        <v/>
      </c>
      <c r="B126" s="10" t="str">
        <f>+IF(A126=1,IF(YEAR(G126)&gt;=Parametre!$M$7,"Licence Benjamin, Minime, Cadet",IF(YEAR(G126)&lt;=Parametre!$M$4,"licence Sénior","licence Junior")),"")</f>
        <v/>
      </c>
      <c r="C126" s="10" t="str">
        <f t="shared" si="6"/>
        <v/>
      </c>
      <c r="D126" s="10" t="str">
        <f t="shared" si="7"/>
        <v/>
      </c>
      <c r="E126" s="192"/>
      <c r="F126" s="193"/>
      <c r="G126" s="194"/>
      <c r="H126" s="194"/>
      <c r="I126" s="195"/>
      <c r="J126" s="196"/>
      <c r="K126" s="197"/>
      <c r="L126" s="197"/>
      <c r="M126" s="197"/>
      <c r="N126" s="198"/>
      <c r="O126" s="193"/>
      <c r="P126" s="199"/>
      <c r="Q126" s="195"/>
      <c r="R126" s="196"/>
      <c r="S126" s="194"/>
      <c r="T126" s="194"/>
      <c r="U126" s="195"/>
      <c r="V126" s="196"/>
      <c r="W126" s="196"/>
      <c r="X126" s="196"/>
      <c r="Y126" s="194"/>
      <c r="Z126" s="194"/>
      <c r="AA126" s="194"/>
      <c r="AB126" s="194"/>
      <c r="AC126" s="194"/>
    </row>
    <row r="127" spans="1:29" ht="18" hidden="1" x14ac:dyDescent="0.35">
      <c r="A127" s="10" t="str">
        <f t="shared" si="5"/>
        <v/>
      </c>
      <c r="B127" s="10" t="str">
        <f>+IF(A127=1,IF(YEAR(G127)&gt;=Parametre!$M$7,"Licence Benjamin, Minime, Cadet",IF(YEAR(G127)&lt;=Parametre!$M$4,"licence Sénior","licence Junior")),"")</f>
        <v/>
      </c>
      <c r="C127" s="10" t="str">
        <f t="shared" si="6"/>
        <v/>
      </c>
      <c r="D127" s="10" t="str">
        <f t="shared" si="7"/>
        <v/>
      </c>
      <c r="E127" s="192"/>
      <c r="F127" s="193"/>
      <c r="G127" s="194"/>
      <c r="H127" s="194"/>
      <c r="I127" s="195"/>
      <c r="J127" s="196"/>
      <c r="K127" s="197"/>
      <c r="L127" s="197"/>
      <c r="M127" s="197"/>
      <c r="N127" s="198"/>
      <c r="O127" s="193"/>
      <c r="P127" s="199"/>
      <c r="Q127" s="195"/>
      <c r="R127" s="196"/>
      <c r="S127" s="194"/>
      <c r="T127" s="194"/>
      <c r="U127" s="195"/>
      <c r="V127" s="196"/>
      <c r="W127" s="196"/>
      <c r="X127" s="196"/>
      <c r="Y127" s="194"/>
      <c r="Z127" s="194"/>
      <c r="AA127" s="194"/>
      <c r="AB127" s="194"/>
      <c r="AC127" s="194"/>
    </row>
    <row r="128" spans="1:29" ht="18" hidden="1" x14ac:dyDescent="0.35">
      <c r="A128" s="10" t="str">
        <f t="shared" si="5"/>
        <v/>
      </c>
      <c r="B128" s="10" t="str">
        <f>+IF(A128=1,IF(YEAR(G128)&gt;=Parametre!$M$7,"Licence Benjamin, Minime, Cadet",IF(YEAR(G128)&lt;=Parametre!$M$4,"licence Sénior","licence Junior")),"")</f>
        <v/>
      </c>
      <c r="C128" s="10" t="str">
        <f t="shared" si="6"/>
        <v/>
      </c>
      <c r="D128" s="10" t="str">
        <f t="shared" si="7"/>
        <v/>
      </c>
      <c r="E128" s="192"/>
      <c r="F128" s="193"/>
      <c r="G128" s="194"/>
      <c r="H128" s="194"/>
      <c r="I128" s="195"/>
      <c r="J128" s="196"/>
      <c r="K128" s="197"/>
      <c r="L128" s="197"/>
      <c r="M128" s="197"/>
      <c r="N128" s="198"/>
      <c r="O128" s="193"/>
      <c r="P128" s="199"/>
      <c r="Q128" s="195"/>
      <c r="R128" s="196"/>
      <c r="S128" s="194"/>
      <c r="T128" s="194"/>
      <c r="U128" s="195"/>
      <c r="V128" s="196"/>
      <c r="W128" s="196"/>
      <c r="X128" s="196"/>
      <c r="Y128" s="194"/>
      <c r="Z128" s="194"/>
      <c r="AA128" s="194"/>
      <c r="AB128" s="194"/>
      <c r="AC128" s="194"/>
    </row>
    <row r="129" spans="1:29" ht="18" hidden="1" x14ac:dyDescent="0.35">
      <c r="A129" s="10" t="str">
        <f t="shared" si="5"/>
        <v/>
      </c>
      <c r="B129" s="10" t="str">
        <f>+IF(A129=1,IF(YEAR(G129)&gt;=Parametre!$M$7,"Licence Benjamin, Minime, Cadet",IF(YEAR(G129)&lt;=Parametre!$M$4,"licence Sénior","licence Junior")),"")</f>
        <v/>
      </c>
      <c r="C129" s="10" t="str">
        <f t="shared" si="6"/>
        <v/>
      </c>
      <c r="D129" s="10" t="str">
        <f t="shared" si="7"/>
        <v/>
      </c>
      <c r="E129" s="192"/>
      <c r="F129" s="193"/>
      <c r="G129" s="194"/>
      <c r="H129" s="194"/>
      <c r="I129" s="195"/>
      <c r="J129" s="196"/>
      <c r="K129" s="197"/>
      <c r="L129" s="197"/>
      <c r="M129" s="197"/>
      <c r="N129" s="198"/>
      <c r="O129" s="193"/>
      <c r="P129" s="199"/>
      <c r="Q129" s="195"/>
      <c r="R129" s="196"/>
      <c r="S129" s="194"/>
      <c r="T129" s="194"/>
      <c r="U129" s="195"/>
      <c r="V129" s="196"/>
      <c r="W129" s="196"/>
      <c r="X129" s="196"/>
      <c r="Y129" s="194"/>
      <c r="Z129" s="194"/>
      <c r="AA129" s="194"/>
      <c r="AB129" s="194"/>
      <c r="AC129" s="194"/>
    </row>
    <row r="130" spans="1:29" ht="18" hidden="1" x14ac:dyDescent="0.35">
      <c r="A130" s="10" t="str">
        <f t="shared" si="5"/>
        <v/>
      </c>
      <c r="B130" s="10" t="str">
        <f>+IF(A130=1,IF(YEAR(G130)&gt;=Parametre!$M$7,"Licence Benjamin, Minime, Cadet",IF(YEAR(G130)&lt;=Parametre!$M$4,"licence Sénior","licence Junior")),"")</f>
        <v/>
      </c>
      <c r="C130" s="10" t="str">
        <f t="shared" si="6"/>
        <v/>
      </c>
      <c r="D130" s="10" t="str">
        <f t="shared" si="7"/>
        <v/>
      </c>
      <c r="E130" s="192"/>
      <c r="F130" s="193"/>
      <c r="G130" s="194"/>
      <c r="H130" s="194"/>
      <c r="I130" s="195"/>
      <c r="J130" s="196"/>
      <c r="K130" s="197"/>
      <c r="L130" s="197"/>
      <c r="M130" s="197"/>
      <c r="N130" s="198"/>
      <c r="O130" s="193"/>
      <c r="P130" s="199"/>
      <c r="Q130" s="195"/>
      <c r="R130" s="196"/>
      <c r="S130" s="194"/>
      <c r="T130" s="194"/>
      <c r="U130" s="195"/>
      <c r="V130" s="196"/>
      <c r="W130" s="196"/>
      <c r="X130" s="196"/>
      <c r="Y130" s="194"/>
      <c r="Z130" s="194"/>
      <c r="AA130" s="194"/>
      <c r="AB130" s="194"/>
      <c r="AC130" s="194"/>
    </row>
    <row r="131" spans="1:29" ht="18" hidden="1" x14ac:dyDescent="0.35">
      <c r="A131" s="10" t="str">
        <f t="shared" si="5"/>
        <v/>
      </c>
      <c r="B131" s="10" t="str">
        <f>+IF(A131=1,IF(YEAR(G131)&gt;=Parametre!$M$7,"Licence Benjamin, Minime, Cadet",IF(YEAR(G131)&lt;=Parametre!$M$4,"licence Sénior","licence Junior")),"")</f>
        <v/>
      </c>
      <c r="C131" s="10" t="str">
        <f t="shared" si="6"/>
        <v/>
      </c>
      <c r="D131" s="10" t="str">
        <f t="shared" si="7"/>
        <v/>
      </c>
      <c r="E131" s="192"/>
      <c r="F131" s="193"/>
      <c r="G131" s="194"/>
      <c r="H131" s="194"/>
      <c r="I131" s="195"/>
      <c r="J131" s="196"/>
      <c r="K131" s="197"/>
      <c r="L131" s="197"/>
      <c r="M131" s="197"/>
      <c r="N131" s="198"/>
      <c r="O131" s="193"/>
      <c r="P131" s="199"/>
      <c r="Q131" s="195"/>
      <c r="R131" s="196"/>
      <c r="S131" s="194"/>
      <c r="T131" s="194"/>
      <c r="U131" s="195"/>
      <c r="V131" s="196"/>
      <c r="W131" s="196"/>
      <c r="X131" s="196"/>
      <c r="Y131" s="194"/>
      <c r="Z131" s="194"/>
      <c r="AA131" s="194"/>
      <c r="AB131" s="194"/>
      <c r="AC131" s="194"/>
    </row>
    <row r="132" spans="1:29" ht="18" hidden="1" x14ac:dyDescent="0.35">
      <c r="A132" s="10" t="str">
        <f t="shared" si="5"/>
        <v/>
      </c>
      <c r="B132" s="10" t="str">
        <f>+IF(A132=1,IF(YEAR(G132)&gt;=Parametre!$M$7,"Licence Benjamin, Minime, Cadet",IF(YEAR(G132)&lt;=Parametre!$M$4,"licence Sénior","licence Junior")),"")</f>
        <v/>
      </c>
      <c r="C132" s="10" t="str">
        <f t="shared" si="6"/>
        <v/>
      </c>
      <c r="D132" s="10" t="str">
        <f t="shared" si="7"/>
        <v/>
      </c>
      <c r="E132" s="192"/>
      <c r="F132" s="193"/>
      <c r="G132" s="194"/>
      <c r="H132" s="194"/>
      <c r="I132" s="195"/>
      <c r="J132" s="196"/>
      <c r="K132" s="197"/>
      <c r="L132" s="197"/>
      <c r="M132" s="197"/>
      <c r="N132" s="198"/>
      <c r="O132" s="193"/>
      <c r="P132" s="199"/>
      <c r="Q132" s="195"/>
      <c r="R132" s="196"/>
      <c r="S132" s="194"/>
      <c r="T132" s="194"/>
      <c r="U132" s="195"/>
      <c r="V132" s="196"/>
      <c r="W132" s="196"/>
      <c r="X132" s="196"/>
      <c r="Y132" s="194"/>
      <c r="Z132" s="194"/>
      <c r="AA132" s="194"/>
      <c r="AB132" s="194"/>
      <c r="AC132" s="194"/>
    </row>
    <row r="133" spans="1:29" ht="18" hidden="1" x14ac:dyDescent="0.35">
      <c r="A133" s="10" t="str">
        <f t="shared" si="5"/>
        <v/>
      </c>
      <c r="B133" s="10" t="str">
        <f>+IF(A133=1,IF(YEAR(G133)&gt;=Parametre!$M$7,"Licence Benjamin, Minime, Cadet",IF(YEAR(G133)&lt;=Parametre!$M$4,"licence Sénior","licence Junior")),"")</f>
        <v/>
      </c>
      <c r="C133" s="10" t="str">
        <f t="shared" si="6"/>
        <v/>
      </c>
      <c r="D133" s="10" t="str">
        <f t="shared" si="7"/>
        <v/>
      </c>
      <c r="E133" s="192"/>
      <c r="F133" s="193"/>
      <c r="G133" s="194"/>
      <c r="H133" s="194"/>
      <c r="I133" s="195"/>
      <c r="J133" s="196"/>
      <c r="K133" s="197"/>
      <c r="L133" s="197"/>
      <c r="M133" s="197"/>
      <c r="N133" s="198"/>
      <c r="O133" s="193"/>
      <c r="P133" s="199"/>
      <c r="Q133" s="195"/>
      <c r="R133" s="196"/>
      <c r="S133" s="194"/>
      <c r="T133" s="194"/>
      <c r="U133" s="195"/>
      <c r="V133" s="196"/>
      <c r="W133" s="196"/>
      <c r="X133" s="196"/>
      <c r="Y133" s="194"/>
      <c r="Z133" s="194"/>
      <c r="AA133" s="194"/>
      <c r="AB133" s="194"/>
      <c r="AC133" s="194"/>
    </row>
    <row r="134" spans="1:29" ht="18" hidden="1" x14ac:dyDescent="0.35">
      <c r="A134" s="10" t="str">
        <f t="shared" si="5"/>
        <v/>
      </c>
      <c r="B134" s="10" t="str">
        <f>+IF(A134=1,IF(YEAR(G134)&gt;=Parametre!$M$7,"Licence Benjamin, Minime, Cadet",IF(YEAR(G134)&lt;=Parametre!$M$4,"licence Sénior","licence Junior")),"")</f>
        <v/>
      </c>
      <c r="C134" s="10" t="str">
        <f t="shared" si="6"/>
        <v/>
      </c>
      <c r="D134" s="10" t="str">
        <f t="shared" si="7"/>
        <v/>
      </c>
      <c r="E134" s="192"/>
      <c r="F134" s="193"/>
      <c r="G134" s="194"/>
      <c r="H134" s="194"/>
      <c r="I134" s="195"/>
      <c r="J134" s="196"/>
      <c r="K134" s="197"/>
      <c r="L134" s="197"/>
      <c r="M134" s="197"/>
      <c r="N134" s="198"/>
      <c r="O134" s="193"/>
      <c r="P134" s="199"/>
      <c r="Q134" s="195"/>
      <c r="R134" s="196"/>
      <c r="S134" s="194"/>
      <c r="T134" s="194"/>
      <c r="U134" s="195"/>
      <c r="V134" s="196"/>
      <c r="W134" s="196"/>
      <c r="X134" s="196"/>
      <c r="Y134" s="194"/>
      <c r="Z134" s="194"/>
      <c r="AA134" s="194"/>
      <c r="AB134" s="194"/>
      <c r="AC134" s="194"/>
    </row>
    <row r="135" spans="1:29" ht="18" hidden="1" x14ac:dyDescent="0.35">
      <c r="A135" s="10" t="str">
        <f t="shared" si="5"/>
        <v/>
      </c>
      <c r="B135" s="10" t="str">
        <f>+IF(A135=1,IF(YEAR(G135)&gt;=Parametre!$M$7,"Licence Benjamin, Minime, Cadet",IF(YEAR(G135)&lt;=Parametre!$M$4,"licence Sénior","licence Junior")),"")</f>
        <v/>
      </c>
      <c r="C135" s="10" t="str">
        <f t="shared" si="6"/>
        <v/>
      </c>
      <c r="D135" s="10" t="str">
        <f t="shared" si="7"/>
        <v/>
      </c>
      <c r="E135" s="192"/>
      <c r="F135" s="193"/>
      <c r="G135" s="194"/>
      <c r="H135" s="194"/>
      <c r="I135" s="195"/>
      <c r="J135" s="196"/>
      <c r="K135" s="197"/>
      <c r="L135" s="197"/>
      <c r="M135" s="197"/>
      <c r="N135" s="198"/>
      <c r="O135" s="193"/>
      <c r="P135" s="199"/>
      <c r="Q135" s="195"/>
      <c r="R135" s="196"/>
      <c r="S135" s="194"/>
      <c r="T135" s="194"/>
      <c r="U135" s="195"/>
      <c r="V135" s="196"/>
      <c r="W135" s="196"/>
      <c r="X135" s="196"/>
      <c r="Y135" s="194"/>
      <c r="Z135" s="194"/>
      <c r="AA135" s="194"/>
      <c r="AB135" s="194"/>
      <c r="AC135" s="194"/>
    </row>
    <row r="136" spans="1:29" ht="18" hidden="1" x14ac:dyDescent="0.35">
      <c r="A136" s="10" t="str">
        <f t="shared" si="5"/>
        <v/>
      </c>
      <c r="B136" s="10" t="str">
        <f>+IF(A136=1,IF(YEAR(G136)&gt;=Parametre!$M$7,"Licence Benjamin, Minime, Cadet",IF(YEAR(G136)&lt;=Parametre!$M$4,"licence Sénior","licence Junior")),"")</f>
        <v/>
      </c>
      <c r="C136" s="10" t="str">
        <f t="shared" si="6"/>
        <v/>
      </c>
      <c r="D136" s="10" t="str">
        <f t="shared" si="7"/>
        <v/>
      </c>
      <c r="E136" s="192"/>
      <c r="F136" s="193"/>
      <c r="G136" s="194"/>
      <c r="H136" s="194"/>
      <c r="I136" s="195"/>
      <c r="J136" s="196"/>
      <c r="K136" s="197"/>
      <c r="L136" s="197"/>
      <c r="M136" s="197"/>
      <c r="N136" s="198"/>
      <c r="O136" s="193"/>
      <c r="P136" s="199"/>
      <c r="Q136" s="195"/>
      <c r="R136" s="196"/>
      <c r="S136" s="194"/>
      <c r="T136" s="194"/>
      <c r="U136" s="195"/>
      <c r="V136" s="196"/>
      <c r="W136" s="196"/>
      <c r="X136" s="196"/>
      <c r="Y136" s="194"/>
      <c r="Z136" s="194"/>
      <c r="AA136" s="194"/>
      <c r="AB136" s="194"/>
      <c r="AC136" s="194"/>
    </row>
    <row r="137" spans="1:29" ht="18" hidden="1" x14ac:dyDescent="0.35">
      <c r="A137" s="10" t="str">
        <f t="shared" si="5"/>
        <v/>
      </c>
      <c r="B137" s="10" t="str">
        <f>+IF(A137=1,IF(YEAR(G137)&gt;=Parametre!$M$7,"Licence Benjamin, Minime, Cadet",IF(YEAR(G137)&lt;=Parametre!$M$4,"licence Sénior","licence Junior")),"")</f>
        <v/>
      </c>
      <c r="C137" s="10" t="str">
        <f t="shared" si="6"/>
        <v/>
      </c>
      <c r="D137" s="10" t="str">
        <f t="shared" si="7"/>
        <v/>
      </c>
      <c r="E137" s="192"/>
      <c r="F137" s="193"/>
      <c r="G137" s="194"/>
      <c r="H137" s="194"/>
      <c r="I137" s="195"/>
      <c r="J137" s="196"/>
      <c r="K137" s="197"/>
      <c r="L137" s="197"/>
      <c r="M137" s="197"/>
      <c r="N137" s="198"/>
      <c r="O137" s="193"/>
      <c r="P137" s="199"/>
      <c r="Q137" s="195"/>
      <c r="R137" s="196"/>
      <c r="S137" s="194"/>
      <c r="T137" s="194"/>
      <c r="U137" s="195"/>
      <c r="V137" s="196"/>
      <c r="W137" s="196"/>
      <c r="X137" s="196"/>
      <c r="Y137" s="194"/>
      <c r="Z137" s="194"/>
      <c r="AA137" s="194"/>
      <c r="AB137" s="194"/>
      <c r="AC137" s="194"/>
    </row>
    <row r="138" spans="1:29" ht="18" hidden="1" x14ac:dyDescent="0.35">
      <c r="A138" s="10" t="str">
        <f t="shared" si="5"/>
        <v/>
      </c>
      <c r="B138" s="10" t="str">
        <f>+IF(A138=1,IF(YEAR(G138)&gt;=Parametre!$M$7,"Licence Benjamin, Minime, Cadet",IF(YEAR(G138)&lt;=Parametre!$M$4,"licence Sénior","licence Junior")),"")</f>
        <v/>
      </c>
      <c r="C138" s="10" t="str">
        <f t="shared" si="6"/>
        <v/>
      </c>
      <c r="D138" s="10" t="str">
        <f t="shared" si="7"/>
        <v/>
      </c>
      <c r="E138" s="192"/>
      <c r="F138" s="193"/>
      <c r="G138" s="194"/>
      <c r="H138" s="194"/>
      <c r="I138" s="195"/>
      <c r="J138" s="196"/>
      <c r="K138" s="197"/>
      <c r="L138" s="197"/>
      <c r="M138" s="197"/>
      <c r="N138" s="198"/>
      <c r="O138" s="193"/>
      <c r="P138" s="199"/>
      <c r="Q138" s="195"/>
      <c r="R138" s="196"/>
      <c r="S138" s="194"/>
      <c r="T138" s="194"/>
      <c r="U138" s="195"/>
      <c r="V138" s="196"/>
      <c r="W138" s="196"/>
      <c r="X138" s="196"/>
      <c r="Y138" s="194"/>
      <c r="Z138" s="194"/>
      <c r="AA138" s="194"/>
      <c r="AB138" s="194"/>
      <c r="AC138" s="194"/>
    </row>
    <row r="139" spans="1:29" ht="18" hidden="1" x14ac:dyDescent="0.35">
      <c r="A139" s="10" t="str">
        <f t="shared" si="5"/>
        <v/>
      </c>
      <c r="B139" s="10" t="str">
        <f>+IF(A139=1,IF(YEAR(G139)&gt;=Parametre!$M$7,"Licence Benjamin, Minime, Cadet",IF(YEAR(G139)&lt;=Parametre!$M$4,"licence Sénior","licence Junior")),"")</f>
        <v/>
      </c>
      <c r="C139" s="10" t="str">
        <f t="shared" si="6"/>
        <v/>
      </c>
      <c r="D139" s="10" t="str">
        <f t="shared" si="7"/>
        <v/>
      </c>
      <c r="E139" s="192"/>
      <c r="F139" s="193"/>
      <c r="G139" s="194"/>
      <c r="H139" s="194"/>
      <c r="I139" s="195"/>
      <c r="J139" s="196"/>
      <c r="K139" s="197"/>
      <c r="L139" s="197"/>
      <c r="M139" s="197"/>
      <c r="N139" s="198"/>
      <c r="O139" s="193"/>
      <c r="P139" s="199"/>
      <c r="Q139" s="195"/>
      <c r="R139" s="196"/>
      <c r="S139" s="194"/>
      <c r="T139" s="194"/>
      <c r="U139" s="195"/>
      <c r="V139" s="196"/>
      <c r="W139" s="196"/>
      <c r="X139" s="196"/>
      <c r="Y139" s="194"/>
      <c r="Z139" s="194"/>
      <c r="AA139" s="194"/>
      <c r="AB139" s="194"/>
      <c r="AC139" s="194"/>
    </row>
    <row r="140" spans="1:29" ht="18" hidden="1" x14ac:dyDescent="0.35">
      <c r="A140" s="10" t="str">
        <f t="shared" si="5"/>
        <v/>
      </c>
      <c r="B140" s="10" t="str">
        <f>+IF(A140=1,IF(YEAR(G140)&gt;=Parametre!$M$7,"Licence Benjamin, Minime, Cadet",IF(YEAR(G140)&lt;=Parametre!$M$4,"licence Sénior","licence Junior")),"")</f>
        <v/>
      </c>
      <c r="C140" s="10" t="str">
        <f t="shared" si="6"/>
        <v/>
      </c>
      <c r="D140" s="10" t="str">
        <f t="shared" si="7"/>
        <v/>
      </c>
      <c r="E140" s="192"/>
      <c r="F140" s="193"/>
      <c r="G140" s="194"/>
      <c r="H140" s="194"/>
      <c r="I140" s="195"/>
      <c r="J140" s="196"/>
      <c r="K140" s="197"/>
      <c r="L140" s="197"/>
      <c r="M140" s="197"/>
      <c r="N140" s="198"/>
      <c r="O140" s="193"/>
      <c r="P140" s="199"/>
      <c r="Q140" s="195"/>
      <c r="R140" s="196"/>
      <c r="S140" s="194"/>
      <c r="T140" s="194"/>
      <c r="U140" s="195"/>
      <c r="V140" s="196"/>
      <c r="W140" s="196"/>
      <c r="X140" s="196"/>
      <c r="Y140" s="194"/>
      <c r="Z140" s="194"/>
      <c r="AA140" s="194"/>
      <c r="AB140" s="194"/>
      <c r="AC140" s="194"/>
    </row>
    <row r="141" spans="1:29" ht="18" hidden="1" x14ac:dyDescent="0.35">
      <c r="A141" s="10" t="str">
        <f t="shared" ref="A141:A204" si="8">+IF(E141&lt;&gt;"",1,"")</f>
        <v/>
      </c>
      <c r="B141" s="10" t="str">
        <f>+IF(A141=1,IF(YEAR(G141)&gt;=Parametre!$M$7,"Licence Benjamin, Minime, Cadet",IF(YEAR(G141)&lt;=Parametre!$M$4,"licence Sénior","licence Junior")),"")</f>
        <v/>
      </c>
      <c r="C141" s="10" t="str">
        <f t="shared" ref="C141:C204" si="9">+IF(A141=1,IF(OR(K141&lt;&gt;29,M141&lt;&gt;$J$5),$F$10,"RENOUVELLEMENTS SANS CARTE"),"")</f>
        <v/>
      </c>
      <c r="D141" s="10" t="str">
        <f t="shared" ref="D141:D204" si="10">+IF(OR(C141=$F$10,C141=""),"","erreur")</f>
        <v/>
      </c>
      <c r="E141" s="192"/>
      <c r="F141" s="193"/>
      <c r="G141" s="194"/>
      <c r="H141" s="194"/>
      <c r="I141" s="195"/>
      <c r="J141" s="196"/>
      <c r="K141" s="197"/>
      <c r="L141" s="197"/>
      <c r="M141" s="197"/>
      <c r="N141" s="198"/>
      <c r="O141" s="193"/>
      <c r="P141" s="199"/>
      <c r="Q141" s="195"/>
      <c r="R141" s="196"/>
      <c r="S141" s="194"/>
      <c r="T141" s="194"/>
      <c r="U141" s="195"/>
      <c r="V141" s="196"/>
      <c r="W141" s="196"/>
      <c r="X141" s="196"/>
      <c r="Y141" s="194"/>
      <c r="Z141" s="194"/>
      <c r="AA141" s="194"/>
      <c r="AB141" s="194"/>
      <c r="AC141" s="194"/>
    </row>
    <row r="142" spans="1:29" ht="18" hidden="1" x14ac:dyDescent="0.35">
      <c r="A142" s="10" t="str">
        <f t="shared" si="8"/>
        <v/>
      </c>
      <c r="B142" s="10" t="str">
        <f>+IF(A142=1,IF(YEAR(G142)&gt;=Parametre!$M$7,"Licence Benjamin, Minime, Cadet",IF(YEAR(G142)&lt;=Parametre!$M$4,"licence Sénior","licence Junior")),"")</f>
        <v/>
      </c>
      <c r="C142" s="10" t="str">
        <f t="shared" si="9"/>
        <v/>
      </c>
      <c r="D142" s="10" t="str">
        <f t="shared" si="10"/>
        <v/>
      </c>
      <c r="E142" s="192"/>
      <c r="F142" s="193"/>
      <c r="G142" s="194"/>
      <c r="H142" s="194"/>
      <c r="I142" s="195"/>
      <c r="J142" s="196"/>
      <c r="K142" s="197"/>
      <c r="L142" s="197"/>
      <c r="M142" s="197"/>
      <c r="N142" s="198"/>
      <c r="O142" s="193"/>
      <c r="P142" s="199"/>
      <c r="Q142" s="195"/>
      <c r="R142" s="196"/>
      <c r="S142" s="194"/>
      <c r="T142" s="194"/>
      <c r="U142" s="195"/>
      <c r="V142" s="196"/>
      <c r="W142" s="196"/>
      <c r="X142" s="196"/>
      <c r="Y142" s="194"/>
      <c r="Z142" s="194"/>
      <c r="AA142" s="194"/>
      <c r="AB142" s="194"/>
      <c r="AC142" s="194"/>
    </row>
    <row r="143" spans="1:29" ht="18" hidden="1" x14ac:dyDescent="0.35">
      <c r="A143" s="10" t="str">
        <f t="shared" si="8"/>
        <v/>
      </c>
      <c r="B143" s="10" t="str">
        <f>+IF(A143=1,IF(YEAR(G143)&gt;=Parametre!$M$7,"Licence Benjamin, Minime, Cadet",IF(YEAR(G143)&lt;=Parametre!$M$4,"licence Sénior","licence Junior")),"")</f>
        <v/>
      </c>
      <c r="C143" s="10" t="str">
        <f t="shared" si="9"/>
        <v/>
      </c>
      <c r="D143" s="10" t="str">
        <f t="shared" si="10"/>
        <v/>
      </c>
      <c r="E143" s="192"/>
      <c r="F143" s="193"/>
      <c r="G143" s="194"/>
      <c r="H143" s="194"/>
      <c r="I143" s="195"/>
      <c r="J143" s="196"/>
      <c r="K143" s="197"/>
      <c r="L143" s="197"/>
      <c r="M143" s="197"/>
      <c r="N143" s="198"/>
      <c r="O143" s="193"/>
      <c r="P143" s="199"/>
      <c r="Q143" s="195"/>
      <c r="R143" s="196"/>
      <c r="S143" s="194"/>
      <c r="T143" s="194"/>
      <c r="U143" s="195"/>
      <c r="V143" s="196"/>
      <c r="W143" s="196"/>
      <c r="X143" s="196"/>
      <c r="Y143" s="194"/>
      <c r="Z143" s="194"/>
      <c r="AA143" s="194"/>
      <c r="AB143" s="194"/>
      <c r="AC143" s="194"/>
    </row>
    <row r="144" spans="1:29" ht="18" hidden="1" x14ac:dyDescent="0.35">
      <c r="A144" s="10" t="str">
        <f t="shared" si="8"/>
        <v/>
      </c>
      <c r="B144" s="10" t="str">
        <f>+IF(A144=1,IF(YEAR(G144)&gt;=Parametre!$M$7,"Licence Benjamin, Minime, Cadet",IF(YEAR(G144)&lt;=Parametre!$M$4,"licence Sénior","licence Junior")),"")</f>
        <v/>
      </c>
      <c r="C144" s="10" t="str">
        <f t="shared" si="9"/>
        <v/>
      </c>
      <c r="D144" s="10" t="str">
        <f t="shared" si="10"/>
        <v/>
      </c>
      <c r="E144" s="192"/>
      <c r="F144" s="193"/>
      <c r="G144" s="194"/>
      <c r="H144" s="194"/>
      <c r="I144" s="195"/>
      <c r="J144" s="196"/>
      <c r="K144" s="197"/>
      <c r="L144" s="197"/>
      <c r="M144" s="197"/>
      <c r="N144" s="198"/>
      <c r="O144" s="193"/>
      <c r="P144" s="199"/>
      <c r="Q144" s="195"/>
      <c r="R144" s="196"/>
      <c r="S144" s="194"/>
      <c r="T144" s="194"/>
      <c r="U144" s="195"/>
      <c r="V144" s="196"/>
      <c r="W144" s="196"/>
      <c r="X144" s="196"/>
      <c r="Y144" s="194"/>
      <c r="Z144" s="194"/>
      <c r="AA144" s="194"/>
      <c r="AB144" s="194"/>
      <c r="AC144" s="194"/>
    </row>
    <row r="145" spans="1:29" ht="18" hidden="1" x14ac:dyDescent="0.35">
      <c r="A145" s="10" t="str">
        <f t="shared" si="8"/>
        <v/>
      </c>
      <c r="B145" s="10" t="str">
        <f>+IF(A145=1,IF(YEAR(G145)&gt;=Parametre!$M$7,"Licence Benjamin, Minime, Cadet",IF(YEAR(G145)&lt;=Parametre!$M$4,"licence Sénior","licence Junior")),"")</f>
        <v/>
      </c>
      <c r="C145" s="10" t="str">
        <f t="shared" si="9"/>
        <v/>
      </c>
      <c r="D145" s="10" t="str">
        <f t="shared" si="10"/>
        <v/>
      </c>
      <c r="E145" s="192"/>
      <c r="F145" s="193"/>
      <c r="G145" s="194"/>
      <c r="H145" s="194"/>
      <c r="I145" s="195"/>
      <c r="J145" s="196"/>
      <c r="K145" s="197"/>
      <c r="L145" s="197"/>
      <c r="M145" s="197"/>
      <c r="N145" s="198"/>
      <c r="O145" s="193"/>
      <c r="P145" s="199"/>
      <c r="Q145" s="195"/>
      <c r="R145" s="196"/>
      <c r="S145" s="194"/>
      <c r="T145" s="194"/>
      <c r="U145" s="195"/>
      <c r="V145" s="196"/>
      <c r="W145" s="196"/>
      <c r="X145" s="196"/>
      <c r="Y145" s="194"/>
      <c r="Z145" s="194"/>
      <c r="AA145" s="194"/>
      <c r="AB145" s="194"/>
      <c r="AC145" s="194"/>
    </row>
    <row r="146" spans="1:29" ht="18" hidden="1" x14ac:dyDescent="0.35">
      <c r="A146" s="10" t="str">
        <f t="shared" si="8"/>
        <v/>
      </c>
      <c r="B146" s="10" t="str">
        <f>+IF(A146=1,IF(YEAR(G146)&gt;=Parametre!$M$7,"Licence Benjamin, Minime, Cadet",IF(YEAR(G146)&lt;=Parametre!$M$4,"licence Sénior","licence Junior")),"")</f>
        <v/>
      </c>
      <c r="C146" s="10" t="str">
        <f t="shared" si="9"/>
        <v/>
      </c>
      <c r="D146" s="10" t="str">
        <f t="shared" si="10"/>
        <v/>
      </c>
      <c r="E146" s="192"/>
      <c r="F146" s="193"/>
      <c r="G146" s="194"/>
      <c r="H146" s="194"/>
      <c r="I146" s="195"/>
      <c r="J146" s="196"/>
      <c r="K146" s="197"/>
      <c r="L146" s="197"/>
      <c r="M146" s="197"/>
      <c r="N146" s="198"/>
      <c r="O146" s="193"/>
      <c r="P146" s="199"/>
      <c r="Q146" s="195"/>
      <c r="R146" s="196"/>
      <c r="S146" s="194"/>
      <c r="T146" s="194"/>
      <c r="U146" s="195"/>
      <c r="V146" s="196"/>
      <c r="W146" s="196"/>
      <c r="X146" s="196"/>
      <c r="Y146" s="194"/>
      <c r="Z146" s="194"/>
      <c r="AA146" s="194"/>
      <c r="AB146" s="194"/>
      <c r="AC146" s="194"/>
    </row>
    <row r="147" spans="1:29" ht="18" hidden="1" x14ac:dyDescent="0.35">
      <c r="A147" s="10" t="str">
        <f t="shared" si="8"/>
        <v/>
      </c>
      <c r="B147" s="10" t="str">
        <f>+IF(A147=1,IF(YEAR(G147)&gt;=Parametre!$M$7,"Licence Benjamin, Minime, Cadet",IF(YEAR(G147)&lt;=Parametre!$M$4,"licence Sénior","licence Junior")),"")</f>
        <v/>
      </c>
      <c r="C147" s="10" t="str">
        <f t="shared" si="9"/>
        <v/>
      </c>
      <c r="D147" s="10" t="str">
        <f t="shared" si="10"/>
        <v/>
      </c>
      <c r="E147" s="192"/>
      <c r="F147" s="193"/>
      <c r="G147" s="194"/>
      <c r="H147" s="194"/>
      <c r="I147" s="195"/>
      <c r="J147" s="196"/>
      <c r="K147" s="197"/>
      <c r="L147" s="197"/>
      <c r="M147" s="197"/>
      <c r="N147" s="198"/>
      <c r="O147" s="193"/>
      <c r="P147" s="199"/>
      <c r="Q147" s="195"/>
      <c r="R147" s="196"/>
      <c r="S147" s="194"/>
      <c r="T147" s="194"/>
      <c r="U147" s="195"/>
      <c r="V147" s="196"/>
      <c r="W147" s="196"/>
      <c r="X147" s="196"/>
      <c r="Y147" s="194"/>
      <c r="Z147" s="194"/>
      <c r="AA147" s="194"/>
      <c r="AB147" s="194"/>
      <c r="AC147" s="194"/>
    </row>
    <row r="148" spans="1:29" ht="18" hidden="1" x14ac:dyDescent="0.35">
      <c r="A148" s="10" t="str">
        <f t="shared" si="8"/>
        <v/>
      </c>
      <c r="B148" s="10" t="str">
        <f>+IF(A148=1,IF(YEAR(G148)&gt;=Parametre!$M$7,"Licence Benjamin, Minime, Cadet",IF(YEAR(G148)&lt;=Parametre!$M$4,"licence Sénior","licence Junior")),"")</f>
        <v/>
      </c>
      <c r="C148" s="10" t="str">
        <f t="shared" si="9"/>
        <v/>
      </c>
      <c r="D148" s="10" t="str">
        <f t="shared" si="10"/>
        <v/>
      </c>
      <c r="E148" s="192"/>
      <c r="F148" s="193"/>
      <c r="G148" s="194"/>
      <c r="H148" s="194"/>
      <c r="I148" s="195"/>
      <c r="J148" s="196"/>
      <c r="K148" s="197"/>
      <c r="L148" s="197"/>
      <c r="M148" s="197"/>
      <c r="N148" s="198"/>
      <c r="O148" s="193"/>
      <c r="P148" s="199"/>
      <c r="Q148" s="195"/>
      <c r="R148" s="196"/>
      <c r="S148" s="194"/>
      <c r="T148" s="194"/>
      <c r="U148" s="195"/>
      <c r="V148" s="196"/>
      <c r="W148" s="196"/>
      <c r="X148" s="196"/>
      <c r="Y148" s="194"/>
      <c r="Z148" s="194"/>
      <c r="AA148" s="194"/>
      <c r="AB148" s="194"/>
      <c r="AC148" s="194"/>
    </row>
    <row r="149" spans="1:29" ht="18" hidden="1" x14ac:dyDescent="0.35">
      <c r="A149" s="10" t="str">
        <f t="shared" si="8"/>
        <v/>
      </c>
      <c r="B149" s="10" t="str">
        <f>+IF(A149=1,IF(YEAR(G149)&gt;=Parametre!$M$7,"Licence Benjamin, Minime, Cadet",IF(YEAR(G149)&lt;=Parametre!$M$4,"licence Sénior","licence Junior")),"")</f>
        <v/>
      </c>
      <c r="C149" s="10" t="str">
        <f t="shared" si="9"/>
        <v/>
      </c>
      <c r="D149" s="10" t="str">
        <f t="shared" si="10"/>
        <v/>
      </c>
      <c r="E149" s="192"/>
      <c r="F149" s="193"/>
      <c r="G149" s="194"/>
      <c r="H149" s="194"/>
      <c r="I149" s="195"/>
      <c r="J149" s="196"/>
      <c r="K149" s="197"/>
      <c r="L149" s="197"/>
      <c r="M149" s="197"/>
      <c r="N149" s="198"/>
      <c r="O149" s="193"/>
      <c r="P149" s="199"/>
      <c r="Q149" s="195"/>
      <c r="R149" s="196"/>
      <c r="S149" s="194"/>
      <c r="T149" s="194"/>
      <c r="U149" s="195"/>
      <c r="V149" s="196"/>
      <c r="W149" s="196"/>
      <c r="X149" s="196"/>
      <c r="Y149" s="194"/>
      <c r="Z149" s="194"/>
      <c r="AA149" s="194"/>
      <c r="AB149" s="194"/>
      <c r="AC149" s="194"/>
    </row>
    <row r="150" spans="1:29" ht="18" hidden="1" x14ac:dyDescent="0.35">
      <c r="A150" s="10" t="str">
        <f t="shared" si="8"/>
        <v/>
      </c>
      <c r="B150" s="10" t="str">
        <f>+IF(A150=1,IF(YEAR(G150)&gt;=Parametre!$M$7,"Licence Benjamin, Minime, Cadet",IF(YEAR(G150)&lt;=Parametre!$M$4,"licence Sénior","licence Junior")),"")</f>
        <v/>
      </c>
      <c r="C150" s="10" t="str">
        <f t="shared" si="9"/>
        <v/>
      </c>
      <c r="D150" s="10" t="str">
        <f t="shared" si="10"/>
        <v/>
      </c>
      <c r="E150" s="192"/>
      <c r="F150" s="193"/>
      <c r="G150" s="194"/>
      <c r="H150" s="194"/>
      <c r="I150" s="195"/>
      <c r="J150" s="196"/>
      <c r="K150" s="197"/>
      <c r="L150" s="197"/>
      <c r="M150" s="197"/>
      <c r="N150" s="198"/>
      <c r="O150" s="193"/>
      <c r="P150" s="199"/>
      <c r="Q150" s="195"/>
      <c r="R150" s="196"/>
      <c r="S150" s="194"/>
      <c r="T150" s="194"/>
      <c r="U150" s="195"/>
      <c r="V150" s="196"/>
      <c r="W150" s="196"/>
      <c r="X150" s="196"/>
      <c r="Y150" s="194"/>
      <c r="Z150" s="194"/>
      <c r="AA150" s="194"/>
      <c r="AB150" s="194"/>
      <c r="AC150" s="194"/>
    </row>
    <row r="151" spans="1:29" ht="18" hidden="1" x14ac:dyDescent="0.35">
      <c r="A151" s="10" t="str">
        <f t="shared" si="8"/>
        <v/>
      </c>
      <c r="B151" s="10" t="str">
        <f>+IF(A151=1,IF(YEAR(G151)&gt;=Parametre!$M$7,"Licence Benjamin, Minime, Cadet",IF(YEAR(G151)&lt;=Parametre!$M$4,"licence Sénior","licence Junior")),"")</f>
        <v/>
      </c>
      <c r="C151" s="10" t="str">
        <f t="shared" si="9"/>
        <v/>
      </c>
      <c r="D151" s="10" t="str">
        <f t="shared" si="10"/>
        <v/>
      </c>
      <c r="E151" s="192"/>
      <c r="F151" s="193"/>
      <c r="G151" s="194"/>
      <c r="H151" s="194"/>
      <c r="I151" s="195"/>
      <c r="J151" s="196"/>
      <c r="K151" s="197"/>
      <c r="L151" s="197"/>
      <c r="M151" s="197"/>
      <c r="N151" s="198"/>
      <c r="O151" s="193"/>
      <c r="P151" s="199"/>
      <c r="Q151" s="195"/>
      <c r="R151" s="196"/>
      <c r="S151" s="194"/>
      <c r="T151" s="194"/>
      <c r="U151" s="195"/>
      <c r="V151" s="196"/>
      <c r="W151" s="196"/>
      <c r="X151" s="196"/>
      <c r="Y151" s="194"/>
      <c r="Z151" s="194"/>
      <c r="AA151" s="194"/>
      <c r="AB151" s="194"/>
      <c r="AC151" s="194"/>
    </row>
    <row r="152" spans="1:29" ht="18" hidden="1" x14ac:dyDescent="0.35">
      <c r="A152" s="10" t="str">
        <f t="shared" si="8"/>
        <v/>
      </c>
      <c r="B152" s="10" t="str">
        <f>+IF(A152=1,IF(YEAR(G152)&gt;=Parametre!$M$7,"Licence Benjamin, Minime, Cadet",IF(YEAR(G152)&lt;=Parametre!$M$4,"licence Sénior","licence Junior")),"")</f>
        <v/>
      </c>
      <c r="C152" s="10" t="str">
        <f t="shared" si="9"/>
        <v/>
      </c>
      <c r="D152" s="10" t="str">
        <f t="shared" si="10"/>
        <v/>
      </c>
      <c r="E152" s="192"/>
      <c r="F152" s="193"/>
      <c r="G152" s="194"/>
      <c r="H152" s="194"/>
      <c r="I152" s="195"/>
      <c r="J152" s="196"/>
      <c r="K152" s="197"/>
      <c r="L152" s="197"/>
      <c r="M152" s="197"/>
      <c r="N152" s="198"/>
      <c r="O152" s="193"/>
      <c r="P152" s="199"/>
      <c r="Q152" s="195"/>
      <c r="R152" s="196"/>
      <c r="S152" s="194"/>
      <c r="T152" s="194"/>
      <c r="U152" s="195"/>
      <c r="V152" s="196"/>
      <c r="W152" s="196"/>
      <c r="X152" s="196"/>
      <c r="Y152" s="194"/>
      <c r="Z152" s="194"/>
      <c r="AA152" s="194"/>
      <c r="AB152" s="194"/>
      <c r="AC152" s="194"/>
    </row>
    <row r="153" spans="1:29" ht="18" hidden="1" x14ac:dyDescent="0.35">
      <c r="A153" s="10" t="str">
        <f t="shared" si="8"/>
        <v/>
      </c>
      <c r="B153" s="10" t="str">
        <f>+IF(A153=1,IF(YEAR(G153)&gt;=Parametre!$M$7,"Licence Benjamin, Minime, Cadet",IF(YEAR(G153)&lt;=Parametre!$M$4,"licence Sénior","licence Junior")),"")</f>
        <v/>
      </c>
      <c r="C153" s="10" t="str">
        <f t="shared" si="9"/>
        <v/>
      </c>
      <c r="D153" s="10" t="str">
        <f t="shared" si="10"/>
        <v/>
      </c>
      <c r="E153" s="192"/>
      <c r="F153" s="193"/>
      <c r="G153" s="194"/>
      <c r="H153" s="194"/>
      <c r="I153" s="195"/>
      <c r="J153" s="196"/>
      <c r="K153" s="197"/>
      <c r="L153" s="197"/>
      <c r="M153" s="197"/>
      <c r="N153" s="198"/>
      <c r="O153" s="193"/>
      <c r="P153" s="199"/>
      <c r="Q153" s="195"/>
      <c r="R153" s="196"/>
      <c r="S153" s="194"/>
      <c r="T153" s="194"/>
      <c r="U153" s="195"/>
      <c r="V153" s="196"/>
      <c r="W153" s="196"/>
      <c r="X153" s="196"/>
      <c r="Y153" s="194"/>
      <c r="Z153" s="194"/>
      <c r="AA153" s="194"/>
      <c r="AB153" s="194"/>
      <c r="AC153" s="194"/>
    </row>
    <row r="154" spans="1:29" ht="18" hidden="1" x14ac:dyDescent="0.35">
      <c r="A154" s="10" t="str">
        <f t="shared" si="8"/>
        <v/>
      </c>
      <c r="B154" s="10" t="str">
        <f>+IF(A154=1,IF(YEAR(G154)&gt;=Parametre!$M$7,"Licence Benjamin, Minime, Cadet",IF(YEAR(G154)&lt;=Parametre!$M$4,"licence Sénior","licence Junior")),"")</f>
        <v/>
      </c>
      <c r="C154" s="10" t="str">
        <f t="shared" si="9"/>
        <v/>
      </c>
      <c r="D154" s="10" t="str">
        <f t="shared" si="10"/>
        <v/>
      </c>
      <c r="E154" s="192"/>
      <c r="F154" s="193"/>
      <c r="G154" s="194"/>
      <c r="H154" s="194"/>
      <c r="I154" s="195"/>
      <c r="J154" s="196"/>
      <c r="K154" s="197"/>
      <c r="L154" s="197"/>
      <c r="M154" s="197"/>
      <c r="N154" s="198"/>
      <c r="O154" s="193"/>
      <c r="P154" s="199"/>
      <c r="Q154" s="195"/>
      <c r="R154" s="196"/>
      <c r="S154" s="194"/>
      <c r="T154" s="194"/>
      <c r="U154" s="195"/>
      <c r="V154" s="196"/>
      <c r="W154" s="196"/>
      <c r="X154" s="196"/>
      <c r="Y154" s="194"/>
      <c r="Z154" s="194"/>
      <c r="AA154" s="194"/>
      <c r="AB154" s="194"/>
      <c r="AC154" s="194"/>
    </row>
    <row r="155" spans="1:29" ht="18" hidden="1" x14ac:dyDescent="0.35">
      <c r="A155" s="10" t="str">
        <f t="shared" si="8"/>
        <v/>
      </c>
      <c r="B155" s="10" t="str">
        <f>+IF(A155=1,IF(YEAR(G155)&gt;=Parametre!$M$7,"Licence Benjamin, Minime, Cadet",IF(YEAR(G155)&lt;=Parametre!$M$4,"licence Sénior","licence Junior")),"")</f>
        <v/>
      </c>
      <c r="C155" s="10" t="str">
        <f t="shared" si="9"/>
        <v/>
      </c>
      <c r="D155" s="10" t="str">
        <f t="shared" si="10"/>
        <v/>
      </c>
      <c r="E155" s="192"/>
      <c r="F155" s="193"/>
      <c r="G155" s="194"/>
      <c r="H155" s="194"/>
      <c r="I155" s="195"/>
      <c r="J155" s="196"/>
      <c r="K155" s="197"/>
      <c r="L155" s="197"/>
      <c r="M155" s="197"/>
      <c r="N155" s="198"/>
      <c r="O155" s="193"/>
      <c r="P155" s="199"/>
      <c r="Q155" s="195"/>
      <c r="R155" s="196"/>
      <c r="S155" s="194"/>
      <c r="T155" s="194"/>
      <c r="U155" s="195"/>
      <c r="V155" s="196"/>
      <c r="W155" s="196"/>
      <c r="X155" s="196"/>
      <c r="Y155" s="194"/>
      <c r="Z155" s="194"/>
      <c r="AA155" s="194"/>
      <c r="AB155" s="194"/>
      <c r="AC155" s="194"/>
    </row>
    <row r="156" spans="1:29" ht="18" hidden="1" x14ac:dyDescent="0.35">
      <c r="A156" s="10" t="str">
        <f t="shared" si="8"/>
        <v/>
      </c>
      <c r="B156" s="10" t="str">
        <f>+IF(A156=1,IF(YEAR(G156)&gt;=Parametre!$M$7,"Licence Benjamin, Minime, Cadet",IF(YEAR(G156)&lt;=Parametre!$M$4,"licence Sénior","licence Junior")),"")</f>
        <v/>
      </c>
      <c r="C156" s="10" t="str">
        <f t="shared" si="9"/>
        <v/>
      </c>
      <c r="D156" s="10" t="str">
        <f t="shared" si="10"/>
        <v/>
      </c>
      <c r="E156" s="192"/>
      <c r="F156" s="193"/>
      <c r="G156" s="194"/>
      <c r="H156" s="194"/>
      <c r="I156" s="195"/>
      <c r="J156" s="196"/>
      <c r="K156" s="197"/>
      <c r="L156" s="197"/>
      <c r="M156" s="197"/>
      <c r="N156" s="198"/>
      <c r="O156" s="193"/>
      <c r="P156" s="199"/>
      <c r="Q156" s="195"/>
      <c r="R156" s="196"/>
      <c r="S156" s="194"/>
      <c r="T156" s="194"/>
      <c r="U156" s="195"/>
      <c r="V156" s="196"/>
      <c r="W156" s="196"/>
      <c r="X156" s="196"/>
      <c r="Y156" s="194"/>
      <c r="Z156" s="194"/>
      <c r="AA156" s="194"/>
      <c r="AB156" s="194"/>
      <c r="AC156" s="194"/>
    </row>
    <row r="157" spans="1:29" ht="18" hidden="1" x14ac:dyDescent="0.35">
      <c r="A157" s="10" t="str">
        <f t="shared" si="8"/>
        <v/>
      </c>
      <c r="B157" s="10" t="str">
        <f>+IF(A157=1,IF(YEAR(G157)&gt;=Parametre!$M$7,"Licence Benjamin, Minime, Cadet",IF(YEAR(G157)&lt;=Parametre!$M$4,"licence Sénior","licence Junior")),"")</f>
        <v/>
      </c>
      <c r="C157" s="10" t="str">
        <f t="shared" si="9"/>
        <v/>
      </c>
      <c r="D157" s="10" t="str">
        <f t="shared" si="10"/>
        <v/>
      </c>
      <c r="E157" s="192"/>
      <c r="F157" s="193"/>
      <c r="G157" s="194"/>
      <c r="H157" s="194"/>
      <c r="I157" s="195"/>
      <c r="J157" s="196"/>
      <c r="K157" s="197"/>
      <c r="L157" s="197"/>
      <c r="M157" s="197"/>
      <c r="N157" s="198"/>
      <c r="O157" s="193"/>
      <c r="P157" s="199"/>
      <c r="Q157" s="195"/>
      <c r="R157" s="196"/>
      <c r="S157" s="194"/>
      <c r="T157" s="194"/>
      <c r="U157" s="195"/>
      <c r="V157" s="196"/>
      <c r="W157" s="196"/>
      <c r="X157" s="196"/>
      <c r="Y157" s="194"/>
      <c r="Z157" s="194"/>
      <c r="AA157" s="194"/>
      <c r="AB157" s="194"/>
      <c r="AC157" s="194"/>
    </row>
    <row r="158" spans="1:29" ht="18" hidden="1" x14ac:dyDescent="0.35">
      <c r="A158" s="10" t="str">
        <f t="shared" si="8"/>
        <v/>
      </c>
      <c r="B158" s="10" t="str">
        <f>+IF(A158=1,IF(YEAR(G158)&gt;=Parametre!$M$7,"Licence Benjamin, Minime, Cadet",IF(YEAR(G158)&lt;=Parametre!$M$4,"licence Sénior","licence Junior")),"")</f>
        <v/>
      </c>
      <c r="C158" s="10" t="str">
        <f t="shared" si="9"/>
        <v/>
      </c>
      <c r="D158" s="10" t="str">
        <f t="shared" si="10"/>
        <v/>
      </c>
      <c r="E158" s="192"/>
      <c r="F158" s="193"/>
      <c r="G158" s="194"/>
      <c r="H158" s="194"/>
      <c r="I158" s="195"/>
      <c r="J158" s="196"/>
      <c r="K158" s="197"/>
      <c r="L158" s="197"/>
      <c r="M158" s="197"/>
      <c r="N158" s="198"/>
      <c r="O158" s="193"/>
      <c r="P158" s="199"/>
      <c r="Q158" s="195"/>
      <c r="R158" s="196"/>
      <c r="S158" s="194"/>
      <c r="T158" s="194"/>
      <c r="U158" s="195"/>
      <c r="V158" s="196"/>
      <c r="W158" s="196"/>
      <c r="X158" s="196"/>
      <c r="Y158" s="194"/>
      <c r="Z158" s="194"/>
      <c r="AA158" s="194"/>
      <c r="AB158" s="194"/>
      <c r="AC158" s="194"/>
    </row>
    <row r="159" spans="1:29" ht="18" hidden="1" x14ac:dyDescent="0.35">
      <c r="A159" s="10" t="str">
        <f t="shared" si="8"/>
        <v/>
      </c>
      <c r="B159" s="10" t="str">
        <f>+IF(A159=1,IF(YEAR(G159)&gt;=Parametre!$M$7,"Licence Benjamin, Minime, Cadet",IF(YEAR(G159)&lt;=Parametre!$M$4,"licence Sénior","licence Junior")),"")</f>
        <v/>
      </c>
      <c r="C159" s="10" t="str">
        <f t="shared" si="9"/>
        <v/>
      </c>
      <c r="D159" s="10" t="str">
        <f t="shared" si="10"/>
        <v/>
      </c>
      <c r="E159" s="192"/>
      <c r="F159" s="193"/>
      <c r="G159" s="194"/>
      <c r="H159" s="194"/>
      <c r="I159" s="195"/>
      <c r="J159" s="196"/>
      <c r="K159" s="197"/>
      <c r="L159" s="197"/>
      <c r="M159" s="197"/>
      <c r="N159" s="198"/>
      <c r="O159" s="193"/>
      <c r="P159" s="199"/>
      <c r="Q159" s="195"/>
      <c r="R159" s="196"/>
      <c r="S159" s="194"/>
      <c r="T159" s="194"/>
      <c r="U159" s="195"/>
      <c r="V159" s="196"/>
      <c r="W159" s="196"/>
      <c r="X159" s="196"/>
      <c r="Y159" s="194"/>
      <c r="Z159" s="194"/>
      <c r="AA159" s="194"/>
      <c r="AB159" s="194"/>
      <c r="AC159" s="194"/>
    </row>
    <row r="160" spans="1:29" ht="18" hidden="1" x14ac:dyDescent="0.35">
      <c r="A160" s="10" t="str">
        <f t="shared" si="8"/>
        <v/>
      </c>
      <c r="B160" s="10" t="str">
        <f>+IF(A160=1,IF(YEAR(G160)&gt;=Parametre!$M$7,"Licence Benjamin, Minime, Cadet",IF(YEAR(G160)&lt;=Parametre!$M$4,"licence Sénior","licence Junior")),"")</f>
        <v/>
      </c>
      <c r="C160" s="10" t="str">
        <f t="shared" si="9"/>
        <v/>
      </c>
      <c r="D160" s="10" t="str">
        <f t="shared" si="10"/>
        <v/>
      </c>
      <c r="E160" s="192"/>
      <c r="F160" s="193"/>
      <c r="G160" s="194"/>
      <c r="H160" s="194"/>
      <c r="I160" s="195"/>
      <c r="J160" s="196"/>
      <c r="K160" s="197"/>
      <c r="L160" s="197"/>
      <c r="M160" s="197"/>
      <c r="N160" s="198"/>
      <c r="O160" s="193"/>
      <c r="P160" s="199"/>
      <c r="Q160" s="195"/>
      <c r="R160" s="196"/>
      <c r="S160" s="194"/>
      <c r="T160" s="194"/>
      <c r="U160" s="195"/>
      <c r="V160" s="196"/>
      <c r="W160" s="196"/>
      <c r="X160" s="196"/>
      <c r="Y160" s="194"/>
      <c r="Z160" s="194"/>
      <c r="AA160" s="194"/>
      <c r="AB160" s="194"/>
      <c r="AC160" s="194"/>
    </row>
    <row r="161" spans="1:29" ht="18" hidden="1" x14ac:dyDescent="0.35">
      <c r="A161" s="10" t="str">
        <f t="shared" si="8"/>
        <v/>
      </c>
      <c r="B161" s="10" t="str">
        <f>+IF(A161=1,IF(YEAR(G161)&gt;=Parametre!$M$7,"Licence Benjamin, Minime, Cadet",IF(YEAR(G161)&lt;=Parametre!$M$4,"licence Sénior","licence Junior")),"")</f>
        <v/>
      </c>
      <c r="C161" s="10" t="str">
        <f t="shared" si="9"/>
        <v/>
      </c>
      <c r="D161" s="10" t="str">
        <f t="shared" si="10"/>
        <v/>
      </c>
      <c r="E161" s="192"/>
      <c r="F161" s="193"/>
      <c r="G161" s="194"/>
      <c r="H161" s="194"/>
      <c r="I161" s="195"/>
      <c r="J161" s="196"/>
      <c r="K161" s="197"/>
      <c r="L161" s="197"/>
      <c r="M161" s="197"/>
      <c r="N161" s="198"/>
      <c r="O161" s="193"/>
      <c r="P161" s="199"/>
      <c r="Q161" s="195"/>
      <c r="R161" s="196"/>
      <c r="S161" s="194"/>
      <c r="T161" s="194"/>
      <c r="U161" s="195"/>
      <c r="V161" s="196"/>
      <c r="W161" s="196"/>
      <c r="X161" s="196"/>
      <c r="Y161" s="194"/>
      <c r="Z161" s="194"/>
      <c r="AA161" s="194"/>
      <c r="AB161" s="194"/>
      <c r="AC161" s="194"/>
    </row>
    <row r="162" spans="1:29" ht="18" hidden="1" x14ac:dyDescent="0.35">
      <c r="A162" s="10" t="str">
        <f t="shared" si="8"/>
        <v/>
      </c>
      <c r="B162" s="10" t="str">
        <f>+IF(A162=1,IF(YEAR(G162)&gt;=Parametre!$M$7,"Licence Benjamin, Minime, Cadet",IF(YEAR(G162)&lt;=Parametre!$M$4,"licence Sénior","licence Junior")),"")</f>
        <v/>
      </c>
      <c r="C162" s="10" t="str">
        <f t="shared" si="9"/>
        <v/>
      </c>
      <c r="D162" s="10" t="str">
        <f t="shared" si="10"/>
        <v/>
      </c>
      <c r="E162" s="192"/>
      <c r="F162" s="193"/>
      <c r="G162" s="194"/>
      <c r="H162" s="194"/>
      <c r="I162" s="195"/>
      <c r="J162" s="196"/>
      <c r="K162" s="197"/>
      <c r="L162" s="197"/>
      <c r="M162" s="197"/>
      <c r="N162" s="198"/>
      <c r="O162" s="193"/>
      <c r="P162" s="199"/>
      <c r="Q162" s="195"/>
      <c r="R162" s="196"/>
      <c r="S162" s="194"/>
      <c r="T162" s="194"/>
      <c r="U162" s="195"/>
      <c r="V162" s="196"/>
      <c r="W162" s="196"/>
      <c r="X162" s="196"/>
      <c r="Y162" s="194"/>
      <c r="Z162" s="194"/>
      <c r="AA162" s="194"/>
      <c r="AB162" s="194"/>
      <c r="AC162" s="194"/>
    </row>
    <row r="163" spans="1:29" ht="18" hidden="1" x14ac:dyDescent="0.35">
      <c r="A163" s="10" t="str">
        <f t="shared" si="8"/>
        <v/>
      </c>
      <c r="B163" s="10" t="str">
        <f>+IF(A163=1,IF(YEAR(G163)&gt;=Parametre!$M$7,"Licence Benjamin, Minime, Cadet",IF(YEAR(G163)&lt;=Parametre!$M$4,"licence Sénior","licence Junior")),"")</f>
        <v/>
      </c>
      <c r="C163" s="10" t="str">
        <f t="shared" si="9"/>
        <v/>
      </c>
      <c r="D163" s="10" t="str">
        <f t="shared" si="10"/>
        <v/>
      </c>
      <c r="E163" s="192"/>
      <c r="F163" s="193"/>
      <c r="G163" s="194"/>
      <c r="H163" s="194"/>
      <c r="I163" s="195"/>
      <c r="J163" s="196"/>
      <c r="K163" s="197"/>
      <c r="L163" s="197"/>
      <c r="M163" s="197"/>
      <c r="N163" s="198"/>
      <c r="O163" s="193"/>
      <c r="P163" s="199"/>
      <c r="Q163" s="195"/>
      <c r="R163" s="196"/>
      <c r="S163" s="194"/>
      <c r="T163" s="194"/>
      <c r="U163" s="195"/>
      <c r="V163" s="196"/>
      <c r="W163" s="196"/>
      <c r="X163" s="196"/>
      <c r="Y163" s="194"/>
      <c r="Z163" s="194"/>
      <c r="AA163" s="194"/>
      <c r="AB163" s="194"/>
      <c r="AC163" s="194"/>
    </row>
    <row r="164" spans="1:29" ht="18" hidden="1" x14ac:dyDescent="0.35">
      <c r="A164" s="10" t="str">
        <f t="shared" si="8"/>
        <v/>
      </c>
      <c r="B164" s="10" t="str">
        <f>+IF(A164=1,IF(YEAR(G164)&gt;=Parametre!$M$7,"Licence Benjamin, Minime, Cadet",IF(YEAR(G164)&lt;=Parametre!$M$4,"licence Sénior","licence Junior")),"")</f>
        <v/>
      </c>
      <c r="C164" s="10" t="str">
        <f t="shared" si="9"/>
        <v/>
      </c>
      <c r="D164" s="10" t="str">
        <f t="shared" si="10"/>
        <v/>
      </c>
      <c r="E164" s="192"/>
      <c r="F164" s="193"/>
      <c r="G164" s="194"/>
      <c r="H164" s="194"/>
      <c r="I164" s="195"/>
      <c r="J164" s="196"/>
      <c r="K164" s="197"/>
      <c r="L164" s="197"/>
      <c r="M164" s="197"/>
      <c r="N164" s="198"/>
      <c r="O164" s="193"/>
      <c r="P164" s="199"/>
      <c r="Q164" s="195"/>
      <c r="R164" s="196"/>
      <c r="S164" s="194"/>
      <c r="T164" s="194"/>
      <c r="U164" s="195"/>
      <c r="V164" s="196"/>
      <c r="W164" s="196"/>
      <c r="X164" s="196"/>
      <c r="Y164" s="194"/>
      <c r="Z164" s="194"/>
      <c r="AA164" s="194"/>
      <c r="AB164" s="194"/>
      <c r="AC164" s="194"/>
    </row>
    <row r="165" spans="1:29" ht="18" hidden="1" x14ac:dyDescent="0.35">
      <c r="A165" s="10" t="str">
        <f t="shared" si="8"/>
        <v/>
      </c>
      <c r="B165" s="10" t="str">
        <f>+IF(A165=1,IF(YEAR(G165)&gt;=Parametre!$M$7,"Licence Benjamin, Minime, Cadet",IF(YEAR(G165)&lt;=Parametre!$M$4,"licence Sénior","licence Junior")),"")</f>
        <v/>
      </c>
      <c r="C165" s="10" t="str">
        <f t="shared" si="9"/>
        <v/>
      </c>
      <c r="D165" s="10" t="str">
        <f t="shared" si="10"/>
        <v/>
      </c>
      <c r="E165" s="192"/>
      <c r="F165" s="193"/>
      <c r="G165" s="194"/>
      <c r="H165" s="194"/>
      <c r="I165" s="195"/>
      <c r="J165" s="196"/>
      <c r="K165" s="197"/>
      <c r="L165" s="197"/>
      <c r="M165" s="197"/>
      <c r="N165" s="198"/>
      <c r="O165" s="193"/>
      <c r="P165" s="199"/>
      <c r="Q165" s="195"/>
      <c r="R165" s="196"/>
      <c r="S165" s="194"/>
      <c r="T165" s="194"/>
      <c r="U165" s="195"/>
      <c r="V165" s="196"/>
      <c r="W165" s="196"/>
      <c r="X165" s="196"/>
      <c r="Y165" s="194"/>
      <c r="Z165" s="194"/>
      <c r="AA165" s="194"/>
      <c r="AB165" s="194"/>
      <c r="AC165" s="194"/>
    </row>
    <row r="166" spans="1:29" ht="18" hidden="1" x14ac:dyDescent="0.35">
      <c r="A166" s="10" t="str">
        <f t="shared" si="8"/>
        <v/>
      </c>
      <c r="B166" s="10" t="str">
        <f>+IF(A166=1,IF(YEAR(G166)&gt;=Parametre!$M$7,"Licence Benjamin, Minime, Cadet",IF(YEAR(G166)&lt;=Parametre!$M$4,"licence Sénior","licence Junior")),"")</f>
        <v/>
      </c>
      <c r="C166" s="10" t="str">
        <f t="shared" si="9"/>
        <v/>
      </c>
      <c r="D166" s="10" t="str">
        <f t="shared" si="10"/>
        <v/>
      </c>
      <c r="E166" s="192"/>
      <c r="F166" s="193"/>
      <c r="G166" s="194"/>
      <c r="H166" s="194"/>
      <c r="I166" s="195"/>
      <c r="J166" s="196"/>
      <c r="K166" s="197"/>
      <c r="L166" s="197"/>
      <c r="M166" s="197"/>
      <c r="N166" s="198"/>
      <c r="O166" s="193"/>
      <c r="P166" s="199"/>
      <c r="Q166" s="195"/>
      <c r="R166" s="196"/>
      <c r="S166" s="194"/>
      <c r="T166" s="194"/>
      <c r="U166" s="195"/>
      <c r="V166" s="196"/>
      <c r="W166" s="196"/>
      <c r="X166" s="196"/>
      <c r="Y166" s="194"/>
      <c r="Z166" s="194"/>
      <c r="AA166" s="194"/>
      <c r="AB166" s="194"/>
      <c r="AC166" s="194"/>
    </row>
    <row r="167" spans="1:29" ht="18" hidden="1" x14ac:dyDescent="0.35">
      <c r="A167" s="10" t="str">
        <f t="shared" si="8"/>
        <v/>
      </c>
      <c r="B167" s="10" t="str">
        <f>+IF(A167=1,IF(YEAR(G167)&gt;=Parametre!$M$7,"Licence Benjamin, Minime, Cadet",IF(YEAR(G167)&lt;=Parametre!$M$4,"licence Sénior","licence Junior")),"")</f>
        <v/>
      </c>
      <c r="C167" s="10" t="str">
        <f t="shared" si="9"/>
        <v/>
      </c>
      <c r="D167" s="10" t="str">
        <f t="shared" si="10"/>
        <v/>
      </c>
      <c r="E167" s="192"/>
      <c r="F167" s="193"/>
      <c r="G167" s="194"/>
      <c r="H167" s="194"/>
      <c r="I167" s="195"/>
      <c r="J167" s="196"/>
      <c r="K167" s="197"/>
      <c r="L167" s="197"/>
      <c r="M167" s="197"/>
      <c r="N167" s="198"/>
      <c r="O167" s="193"/>
      <c r="P167" s="199"/>
      <c r="Q167" s="195"/>
      <c r="R167" s="196"/>
      <c r="S167" s="194"/>
      <c r="T167" s="194"/>
      <c r="U167" s="195"/>
      <c r="V167" s="196"/>
      <c r="W167" s="196"/>
      <c r="X167" s="196"/>
      <c r="Y167" s="194"/>
      <c r="Z167" s="194"/>
      <c r="AA167" s="194"/>
      <c r="AB167" s="194"/>
      <c r="AC167" s="194"/>
    </row>
    <row r="168" spans="1:29" ht="18" hidden="1" x14ac:dyDescent="0.35">
      <c r="A168" s="10" t="str">
        <f t="shared" si="8"/>
        <v/>
      </c>
      <c r="B168" s="10" t="str">
        <f>+IF(A168=1,IF(YEAR(G168)&gt;=Parametre!$M$7,"Licence Benjamin, Minime, Cadet",IF(YEAR(G168)&lt;=Parametre!$M$4,"licence Sénior","licence Junior")),"")</f>
        <v/>
      </c>
      <c r="C168" s="10" t="str">
        <f t="shared" si="9"/>
        <v/>
      </c>
      <c r="D168" s="10" t="str">
        <f t="shared" si="10"/>
        <v/>
      </c>
      <c r="E168" s="192"/>
      <c r="F168" s="193"/>
      <c r="G168" s="194"/>
      <c r="H168" s="194"/>
      <c r="I168" s="195"/>
      <c r="J168" s="196"/>
      <c r="K168" s="197"/>
      <c r="L168" s="197"/>
      <c r="M168" s="197"/>
      <c r="N168" s="198"/>
      <c r="O168" s="193"/>
      <c r="P168" s="199"/>
      <c r="Q168" s="195"/>
      <c r="R168" s="196"/>
      <c r="S168" s="194"/>
      <c r="T168" s="194"/>
      <c r="U168" s="195"/>
      <c r="V168" s="196"/>
      <c r="W168" s="196"/>
      <c r="X168" s="196"/>
      <c r="Y168" s="194"/>
      <c r="Z168" s="194"/>
      <c r="AA168" s="194"/>
      <c r="AB168" s="194"/>
      <c r="AC168" s="194"/>
    </row>
    <row r="169" spans="1:29" ht="18" hidden="1" x14ac:dyDescent="0.35">
      <c r="A169" s="10" t="str">
        <f t="shared" si="8"/>
        <v/>
      </c>
      <c r="B169" s="10" t="str">
        <f>+IF(A169=1,IF(YEAR(G169)&gt;=Parametre!$M$7,"Licence Benjamin, Minime, Cadet",IF(YEAR(G169)&lt;=Parametre!$M$4,"licence Sénior","licence Junior")),"")</f>
        <v/>
      </c>
      <c r="C169" s="10" t="str">
        <f t="shared" si="9"/>
        <v/>
      </c>
      <c r="D169" s="10" t="str">
        <f t="shared" si="10"/>
        <v/>
      </c>
      <c r="E169" s="192"/>
      <c r="F169" s="193"/>
      <c r="G169" s="194"/>
      <c r="H169" s="194"/>
      <c r="I169" s="195"/>
      <c r="J169" s="196"/>
      <c r="K169" s="197"/>
      <c r="L169" s="197"/>
      <c r="M169" s="197"/>
      <c r="N169" s="198"/>
      <c r="O169" s="193"/>
      <c r="P169" s="199"/>
      <c r="Q169" s="195"/>
      <c r="R169" s="196"/>
      <c r="S169" s="194"/>
      <c r="T169" s="194"/>
      <c r="U169" s="195"/>
      <c r="V169" s="196"/>
      <c r="W169" s="196"/>
      <c r="X169" s="196"/>
      <c r="Y169" s="194"/>
      <c r="Z169" s="194"/>
      <c r="AA169" s="194"/>
      <c r="AB169" s="194"/>
      <c r="AC169" s="194"/>
    </row>
    <row r="170" spans="1:29" ht="18" hidden="1" x14ac:dyDescent="0.35">
      <c r="A170" s="10" t="str">
        <f t="shared" si="8"/>
        <v/>
      </c>
      <c r="B170" s="10" t="str">
        <f>+IF(A170=1,IF(YEAR(G170)&gt;=Parametre!$M$7,"Licence Benjamin, Minime, Cadet",IF(YEAR(G170)&lt;=Parametre!$M$4,"licence Sénior","licence Junior")),"")</f>
        <v/>
      </c>
      <c r="C170" s="10" t="str">
        <f t="shared" si="9"/>
        <v/>
      </c>
      <c r="D170" s="10" t="str">
        <f t="shared" si="10"/>
        <v/>
      </c>
      <c r="E170" s="192"/>
      <c r="F170" s="193"/>
      <c r="G170" s="194"/>
      <c r="H170" s="194"/>
      <c r="I170" s="195"/>
      <c r="J170" s="196"/>
      <c r="K170" s="197"/>
      <c r="L170" s="197"/>
      <c r="M170" s="197"/>
      <c r="N170" s="198"/>
      <c r="O170" s="193"/>
      <c r="P170" s="199"/>
      <c r="Q170" s="195"/>
      <c r="R170" s="196"/>
      <c r="S170" s="194"/>
      <c r="T170" s="194"/>
      <c r="U170" s="195"/>
      <c r="V170" s="196"/>
      <c r="W170" s="196"/>
      <c r="X170" s="196"/>
      <c r="Y170" s="194"/>
      <c r="Z170" s="194"/>
      <c r="AA170" s="194"/>
      <c r="AB170" s="194"/>
      <c r="AC170" s="194"/>
    </row>
    <row r="171" spans="1:29" ht="18" hidden="1" x14ac:dyDescent="0.35">
      <c r="A171" s="10" t="str">
        <f t="shared" si="8"/>
        <v/>
      </c>
      <c r="B171" s="10" t="str">
        <f>+IF(A171=1,IF(YEAR(G171)&gt;=Parametre!$M$7,"Licence Benjamin, Minime, Cadet",IF(YEAR(G171)&lt;=Parametre!$M$4,"licence Sénior","licence Junior")),"")</f>
        <v/>
      </c>
      <c r="C171" s="10" t="str">
        <f t="shared" si="9"/>
        <v/>
      </c>
      <c r="D171" s="10" t="str">
        <f t="shared" si="10"/>
        <v/>
      </c>
      <c r="E171" s="192"/>
      <c r="F171" s="193"/>
      <c r="G171" s="194"/>
      <c r="H171" s="194"/>
      <c r="I171" s="195"/>
      <c r="J171" s="196"/>
      <c r="K171" s="197"/>
      <c r="L171" s="197"/>
      <c r="M171" s="197"/>
      <c r="N171" s="198"/>
      <c r="O171" s="193"/>
      <c r="P171" s="199"/>
      <c r="Q171" s="195"/>
      <c r="R171" s="196"/>
      <c r="S171" s="194"/>
      <c r="T171" s="194"/>
      <c r="U171" s="195"/>
      <c r="V171" s="196"/>
      <c r="W171" s="196"/>
      <c r="X171" s="196"/>
      <c r="Y171" s="194"/>
      <c r="Z171" s="194"/>
      <c r="AA171" s="194"/>
      <c r="AB171" s="194"/>
      <c r="AC171" s="194"/>
    </row>
    <row r="172" spans="1:29" ht="18" hidden="1" x14ac:dyDescent="0.35">
      <c r="A172" s="10" t="str">
        <f t="shared" si="8"/>
        <v/>
      </c>
      <c r="B172" s="10" t="str">
        <f>+IF(A172=1,IF(YEAR(G172)&gt;=Parametre!$M$7,"Licence Benjamin, Minime, Cadet",IF(YEAR(G172)&lt;=Parametre!$M$4,"licence Sénior","licence Junior")),"")</f>
        <v/>
      </c>
      <c r="C172" s="10" t="str">
        <f t="shared" si="9"/>
        <v/>
      </c>
      <c r="D172" s="10" t="str">
        <f t="shared" si="10"/>
        <v/>
      </c>
      <c r="E172" s="192"/>
      <c r="F172" s="193"/>
      <c r="G172" s="194"/>
      <c r="H172" s="194"/>
      <c r="I172" s="195"/>
      <c r="J172" s="196"/>
      <c r="K172" s="197"/>
      <c r="L172" s="197"/>
      <c r="M172" s="197"/>
      <c r="N172" s="198"/>
      <c r="O172" s="193"/>
      <c r="P172" s="199"/>
      <c r="Q172" s="195"/>
      <c r="R172" s="196"/>
      <c r="S172" s="194"/>
      <c r="T172" s="194"/>
      <c r="U172" s="195"/>
      <c r="V172" s="196"/>
      <c r="W172" s="196"/>
      <c r="X172" s="196"/>
      <c r="Y172" s="194"/>
      <c r="Z172" s="194"/>
      <c r="AA172" s="194"/>
      <c r="AB172" s="194"/>
      <c r="AC172" s="194"/>
    </row>
    <row r="173" spans="1:29" ht="18" hidden="1" x14ac:dyDescent="0.35">
      <c r="A173" s="10" t="str">
        <f t="shared" si="8"/>
        <v/>
      </c>
      <c r="B173" s="10" t="str">
        <f>+IF(A173=1,IF(YEAR(G173)&gt;=Parametre!$M$7,"Licence Benjamin, Minime, Cadet",IF(YEAR(G173)&lt;=Parametre!$M$4,"licence Sénior","licence Junior")),"")</f>
        <v/>
      </c>
      <c r="C173" s="10" t="str">
        <f t="shared" si="9"/>
        <v/>
      </c>
      <c r="D173" s="10" t="str">
        <f t="shared" si="10"/>
        <v/>
      </c>
      <c r="E173" s="192"/>
      <c r="F173" s="193"/>
      <c r="G173" s="194"/>
      <c r="H173" s="194"/>
      <c r="I173" s="195"/>
      <c r="J173" s="196"/>
      <c r="K173" s="197"/>
      <c r="L173" s="197"/>
      <c r="M173" s="197"/>
      <c r="N173" s="198"/>
      <c r="O173" s="193"/>
      <c r="P173" s="199"/>
      <c r="Q173" s="195"/>
      <c r="R173" s="196"/>
      <c r="S173" s="194"/>
      <c r="T173" s="194"/>
      <c r="U173" s="195"/>
      <c r="V173" s="196"/>
      <c r="W173" s="196"/>
      <c r="X173" s="196"/>
      <c r="Y173" s="194"/>
      <c r="Z173" s="194"/>
      <c r="AA173" s="194"/>
      <c r="AB173" s="194"/>
      <c r="AC173" s="194"/>
    </row>
    <row r="174" spans="1:29" ht="18" hidden="1" x14ac:dyDescent="0.35">
      <c r="A174" s="10" t="str">
        <f t="shared" si="8"/>
        <v/>
      </c>
      <c r="B174" s="10" t="str">
        <f>+IF(A174=1,IF(YEAR(G174)&gt;=Parametre!$M$7,"Licence Benjamin, Minime, Cadet",IF(YEAR(G174)&lt;=Parametre!$M$4,"licence Sénior","licence Junior")),"")</f>
        <v/>
      </c>
      <c r="C174" s="10" t="str">
        <f t="shared" si="9"/>
        <v/>
      </c>
      <c r="D174" s="10" t="str">
        <f t="shared" si="10"/>
        <v/>
      </c>
      <c r="E174" s="192"/>
      <c r="F174" s="193"/>
      <c r="G174" s="194"/>
      <c r="H174" s="194"/>
      <c r="I174" s="195"/>
      <c r="J174" s="196"/>
      <c r="K174" s="197"/>
      <c r="L174" s="197"/>
      <c r="M174" s="197"/>
      <c r="N174" s="198"/>
      <c r="O174" s="193"/>
      <c r="P174" s="199"/>
      <c r="Q174" s="195"/>
      <c r="R174" s="196"/>
      <c r="S174" s="194"/>
      <c r="T174" s="194"/>
      <c r="U174" s="195"/>
      <c r="V174" s="196"/>
      <c r="W174" s="196"/>
      <c r="X174" s="196"/>
      <c r="Y174" s="194"/>
      <c r="Z174" s="194"/>
      <c r="AA174" s="194"/>
      <c r="AB174" s="194"/>
      <c r="AC174" s="194"/>
    </row>
    <row r="175" spans="1:29" ht="18" hidden="1" x14ac:dyDescent="0.35">
      <c r="A175" s="10" t="str">
        <f t="shared" si="8"/>
        <v/>
      </c>
      <c r="B175" s="10" t="str">
        <f>+IF(A175=1,IF(YEAR(G175)&gt;=Parametre!$M$7,"Licence Benjamin, Minime, Cadet",IF(YEAR(G175)&lt;=Parametre!$M$4,"licence Sénior","licence Junior")),"")</f>
        <v/>
      </c>
      <c r="C175" s="10" t="str">
        <f t="shared" si="9"/>
        <v/>
      </c>
      <c r="D175" s="10" t="str">
        <f t="shared" si="10"/>
        <v/>
      </c>
      <c r="E175" s="192"/>
      <c r="F175" s="193"/>
      <c r="G175" s="194"/>
      <c r="H175" s="194"/>
      <c r="I175" s="195"/>
      <c r="J175" s="196"/>
      <c r="K175" s="197"/>
      <c r="L175" s="197"/>
      <c r="M175" s="197"/>
      <c r="N175" s="198"/>
      <c r="O175" s="193"/>
      <c r="P175" s="199"/>
      <c r="Q175" s="195"/>
      <c r="R175" s="196"/>
      <c r="S175" s="194"/>
      <c r="T175" s="194"/>
      <c r="U175" s="195"/>
      <c r="V175" s="196"/>
      <c r="W175" s="196"/>
      <c r="X175" s="196"/>
      <c r="Y175" s="194"/>
      <c r="Z175" s="194"/>
      <c r="AA175" s="194"/>
      <c r="AB175" s="194"/>
      <c r="AC175" s="194"/>
    </row>
    <row r="176" spans="1:29" ht="18" hidden="1" x14ac:dyDescent="0.35">
      <c r="A176" s="10" t="str">
        <f t="shared" si="8"/>
        <v/>
      </c>
      <c r="B176" s="10" t="str">
        <f>+IF(A176=1,IF(YEAR(G176)&gt;=Parametre!$M$7,"Licence Benjamin, Minime, Cadet",IF(YEAR(G176)&lt;=Parametre!$M$4,"licence Sénior","licence Junior")),"")</f>
        <v/>
      </c>
      <c r="C176" s="10" t="str">
        <f t="shared" si="9"/>
        <v/>
      </c>
      <c r="D176" s="10" t="str">
        <f t="shared" si="10"/>
        <v/>
      </c>
      <c r="E176" s="192"/>
      <c r="F176" s="193"/>
      <c r="G176" s="194"/>
      <c r="H176" s="194"/>
      <c r="I176" s="195"/>
      <c r="J176" s="196"/>
      <c r="K176" s="197"/>
      <c r="L176" s="197"/>
      <c r="M176" s="197"/>
      <c r="N176" s="198"/>
      <c r="O176" s="193"/>
      <c r="P176" s="199"/>
      <c r="Q176" s="195"/>
      <c r="R176" s="196"/>
      <c r="S176" s="194"/>
      <c r="T176" s="194"/>
      <c r="U176" s="195"/>
      <c r="V176" s="196"/>
      <c r="W176" s="196"/>
      <c r="X176" s="196"/>
      <c r="Y176" s="194"/>
      <c r="Z176" s="194"/>
      <c r="AA176" s="194"/>
      <c r="AB176" s="194"/>
      <c r="AC176" s="194"/>
    </row>
    <row r="177" spans="1:29" ht="18" hidden="1" x14ac:dyDescent="0.35">
      <c r="A177" s="10" t="str">
        <f t="shared" si="8"/>
        <v/>
      </c>
      <c r="B177" s="10" t="str">
        <f>+IF(A177=1,IF(YEAR(G177)&gt;=Parametre!$M$7,"Licence Benjamin, Minime, Cadet",IF(YEAR(G177)&lt;=Parametre!$M$4,"licence Sénior","licence Junior")),"")</f>
        <v/>
      </c>
      <c r="C177" s="10" t="str">
        <f t="shared" si="9"/>
        <v/>
      </c>
      <c r="D177" s="10" t="str">
        <f t="shared" si="10"/>
        <v/>
      </c>
      <c r="E177" s="192"/>
      <c r="F177" s="193"/>
      <c r="G177" s="194"/>
      <c r="H177" s="194"/>
      <c r="I177" s="195"/>
      <c r="J177" s="196"/>
      <c r="K177" s="197"/>
      <c r="L177" s="197"/>
      <c r="M177" s="197"/>
      <c r="N177" s="198"/>
      <c r="O177" s="193"/>
      <c r="P177" s="199"/>
      <c r="Q177" s="195"/>
      <c r="R177" s="196"/>
      <c r="S177" s="194"/>
      <c r="T177" s="194"/>
      <c r="U177" s="195"/>
      <c r="V177" s="196"/>
      <c r="W177" s="196"/>
      <c r="X177" s="196"/>
      <c r="Y177" s="194"/>
      <c r="Z177" s="194"/>
      <c r="AA177" s="194"/>
      <c r="AB177" s="194"/>
      <c r="AC177" s="194"/>
    </row>
    <row r="178" spans="1:29" ht="18" hidden="1" x14ac:dyDescent="0.35">
      <c r="A178" s="10" t="str">
        <f t="shared" si="8"/>
        <v/>
      </c>
      <c r="B178" s="10" t="str">
        <f>+IF(A178=1,IF(YEAR(G178)&gt;=Parametre!$M$7,"Licence Benjamin, Minime, Cadet",IF(YEAR(G178)&lt;=Parametre!$M$4,"licence Sénior","licence Junior")),"")</f>
        <v/>
      </c>
      <c r="C178" s="10" t="str">
        <f t="shared" si="9"/>
        <v/>
      </c>
      <c r="D178" s="10" t="str">
        <f t="shared" si="10"/>
        <v/>
      </c>
      <c r="E178" s="192"/>
      <c r="F178" s="193"/>
      <c r="G178" s="194"/>
      <c r="H178" s="194"/>
      <c r="I178" s="195"/>
      <c r="J178" s="196"/>
      <c r="K178" s="197"/>
      <c r="L178" s="197"/>
      <c r="M178" s="197"/>
      <c r="N178" s="198"/>
      <c r="O178" s="193"/>
      <c r="P178" s="199"/>
      <c r="Q178" s="195"/>
      <c r="R178" s="196"/>
      <c r="S178" s="194"/>
      <c r="T178" s="194"/>
      <c r="U178" s="195"/>
      <c r="V178" s="196"/>
      <c r="W178" s="196"/>
      <c r="X178" s="196"/>
      <c r="Y178" s="194"/>
      <c r="Z178" s="194"/>
      <c r="AA178" s="194"/>
      <c r="AB178" s="194"/>
      <c r="AC178" s="194"/>
    </row>
    <row r="179" spans="1:29" ht="18" hidden="1" x14ac:dyDescent="0.35">
      <c r="A179" s="10" t="str">
        <f t="shared" si="8"/>
        <v/>
      </c>
      <c r="B179" s="10" t="str">
        <f>+IF(A179=1,IF(YEAR(G179)&gt;=Parametre!$M$7,"Licence Benjamin, Minime, Cadet",IF(YEAR(G179)&lt;=Parametre!$M$4,"licence Sénior","licence Junior")),"")</f>
        <v/>
      </c>
      <c r="C179" s="10" t="str">
        <f t="shared" si="9"/>
        <v/>
      </c>
      <c r="D179" s="10" t="str">
        <f t="shared" si="10"/>
        <v/>
      </c>
      <c r="E179" s="192"/>
      <c r="F179" s="193"/>
      <c r="G179" s="194"/>
      <c r="H179" s="194"/>
      <c r="I179" s="195"/>
      <c r="J179" s="196"/>
      <c r="K179" s="197"/>
      <c r="L179" s="197"/>
      <c r="M179" s="197"/>
      <c r="N179" s="198"/>
      <c r="O179" s="193"/>
      <c r="P179" s="199"/>
      <c r="Q179" s="195"/>
      <c r="R179" s="196"/>
      <c r="S179" s="194"/>
      <c r="T179" s="194"/>
      <c r="U179" s="195"/>
      <c r="V179" s="196"/>
      <c r="W179" s="196"/>
      <c r="X179" s="196"/>
      <c r="Y179" s="194"/>
      <c r="Z179" s="194"/>
      <c r="AA179" s="194"/>
      <c r="AB179" s="194"/>
      <c r="AC179" s="194"/>
    </row>
    <row r="180" spans="1:29" ht="18" hidden="1" x14ac:dyDescent="0.35">
      <c r="A180" s="10" t="str">
        <f t="shared" si="8"/>
        <v/>
      </c>
      <c r="B180" s="10" t="str">
        <f>+IF(A180=1,IF(YEAR(G180)&gt;=Parametre!$M$7,"Licence Benjamin, Minime, Cadet",IF(YEAR(G180)&lt;=Parametre!$M$4,"licence Sénior","licence Junior")),"")</f>
        <v/>
      </c>
      <c r="C180" s="10" t="str">
        <f t="shared" si="9"/>
        <v/>
      </c>
      <c r="D180" s="10" t="str">
        <f t="shared" si="10"/>
        <v/>
      </c>
      <c r="E180" s="192"/>
      <c r="F180" s="193"/>
      <c r="G180" s="194"/>
      <c r="H180" s="194"/>
      <c r="I180" s="195"/>
      <c r="J180" s="196"/>
      <c r="K180" s="197"/>
      <c r="L180" s="197"/>
      <c r="M180" s="197"/>
      <c r="N180" s="198"/>
      <c r="O180" s="193"/>
      <c r="P180" s="199"/>
      <c r="Q180" s="195"/>
      <c r="R180" s="196"/>
      <c r="S180" s="194"/>
      <c r="T180" s="194"/>
      <c r="U180" s="195"/>
      <c r="V180" s="196"/>
      <c r="W180" s="196"/>
      <c r="X180" s="196"/>
      <c r="Y180" s="194"/>
      <c r="Z180" s="194"/>
      <c r="AA180" s="194"/>
      <c r="AB180" s="194"/>
      <c r="AC180" s="194"/>
    </row>
    <row r="181" spans="1:29" ht="18" hidden="1" x14ac:dyDescent="0.35">
      <c r="A181" s="10" t="str">
        <f t="shared" si="8"/>
        <v/>
      </c>
      <c r="B181" s="10" t="str">
        <f>+IF(A181=1,IF(YEAR(G181)&gt;=Parametre!$M$7,"Licence Benjamin, Minime, Cadet",IF(YEAR(G181)&lt;=Parametre!$M$4,"licence Sénior","licence Junior")),"")</f>
        <v/>
      </c>
      <c r="C181" s="10" t="str">
        <f t="shared" si="9"/>
        <v/>
      </c>
      <c r="D181" s="10" t="str">
        <f t="shared" si="10"/>
        <v/>
      </c>
      <c r="E181" s="192"/>
      <c r="F181" s="193"/>
      <c r="G181" s="194"/>
      <c r="H181" s="194"/>
      <c r="I181" s="195"/>
      <c r="J181" s="196"/>
      <c r="K181" s="197"/>
      <c r="L181" s="197"/>
      <c r="M181" s="197"/>
      <c r="N181" s="198"/>
      <c r="O181" s="193"/>
      <c r="P181" s="199"/>
      <c r="Q181" s="195"/>
      <c r="R181" s="196"/>
      <c r="S181" s="194"/>
      <c r="T181" s="194"/>
      <c r="U181" s="195"/>
      <c r="V181" s="196"/>
      <c r="W181" s="196"/>
      <c r="X181" s="196"/>
      <c r="Y181" s="194"/>
      <c r="Z181" s="194"/>
      <c r="AA181" s="194"/>
      <c r="AB181" s="194"/>
      <c r="AC181" s="194"/>
    </row>
    <row r="182" spans="1:29" ht="18" hidden="1" x14ac:dyDescent="0.35">
      <c r="A182" s="10" t="str">
        <f t="shared" si="8"/>
        <v/>
      </c>
      <c r="B182" s="10" t="str">
        <f>+IF(A182=1,IF(YEAR(G182)&gt;=Parametre!$M$7,"Licence Benjamin, Minime, Cadet",IF(YEAR(G182)&lt;=Parametre!$M$4,"licence Sénior","licence Junior")),"")</f>
        <v/>
      </c>
      <c r="C182" s="10" t="str">
        <f t="shared" si="9"/>
        <v/>
      </c>
      <c r="D182" s="10" t="str">
        <f t="shared" si="10"/>
        <v/>
      </c>
      <c r="E182" s="192"/>
      <c r="F182" s="193"/>
      <c r="G182" s="194"/>
      <c r="H182" s="194"/>
      <c r="I182" s="195"/>
      <c r="J182" s="196"/>
      <c r="K182" s="197"/>
      <c r="L182" s="197"/>
      <c r="M182" s="197"/>
      <c r="N182" s="198"/>
      <c r="O182" s="193"/>
      <c r="P182" s="199"/>
      <c r="Q182" s="195"/>
      <c r="R182" s="196"/>
      <c r="S182" s="194"/>
      <c r="T182" s="194"/>
      <c r="U182" s="195"/>
      <c r="V182" s="196"/>
      <c r="W182" s="196"/>
      <c r="X182" s="196"/>
      <c r="Y182" s="194"/>
      <c r="Z182" s="194"/>
      <c r="AA182" s="194"/>
      <c r="AB182" s="194"/>
      <c r="AC182" s="194"/>
    </row>
    <row r="183" spans="1:29" ht="18" hidden="1" x14ac:dyDescent="0.35">
      <c r="A183" s="10" t="str">
        <f t="shared" si="8"/>
        <v/>
      </c>
      <c r="B183" s="10" t="str">
        <f>+IF(A183=1,IF(YEAR(G183)&gt;=Parametre!$M$7,"Licence Benjamin, Minime, Cadet",IF(YEAR(G183)&lt;=Parametre!$M$4,"licence Sénior","licence Junior")),"")</f>
        <v/>
      </c>
      <c r="C183" s="10" t="str">
        <f t="shared" si="9"/>
        <v/>
      </c>
      <c r="D183" s="10" t="str">
        <f t="shared" si="10"/>
        <v/>
      </c>
      <c r="E183" s="192"/>
      <c r="F183" s="193"/>
      <c r="G183" s="194"/>
      <c r="H183" s="194"/>
      <c r="I183" s="195"/>
      <c r="J183" s="196"/>
      <c r="K183" s="197"/>
      <c r="L183" s="197"/>
      <c r="M183" s="197"/>
      <c r="N183" s="198"/>
      <c r="O183" s="193"/>
      <c r="P183" s="199"/>
      <c r="Q183" s="195"/>
      <c r="R183" s="196"/>
      <c r="S183" s="194"/>
      <c r="T183" s="194"/>
      <c r="U183" s="195"/>
      <c r="V183" s="196"/>
      <c r="W183" s="196"/>
      <c r="X183" s="196"/>
      <c r="Y183" s="194"/>
      <c r="Z183" s="194"/>
      <c r="AA183" s="194"/>
      <c r="AB183" s="194"/>
      <c r="AC183" s="194"/>
    </row>
    <row r="184" spans="1:29" ht="18" hidden="1" x14ac:dyDescent="0.35">
      <c r="A184" s="10" t="str">
        <f t="shared" si="8"/>
        <v/>
      </c>
      <c r="B184" s="10" t="str">
        <f>+IF(A184=1,IF(YEAR(G184)&gt;=Parametre!$M$7,"Licence Benjamin, Minime, Cadet",IF(YEAR(G184)&lt;=Parametre!$M$4,"licence Sénior","licence Junior")),"")</f>
        <v/>
      </c>
      <c r="C184" s="10" t="str">
        <f t="shared" si="9"/>
        <v/>
      </c>
      <c r="D184" s="10" t="str">
        <f t="shared" si="10"/>
        <v/>
      </c>
      <c r="E184" s="192"/>
      <c r="F184" s="193"/>
      <c r="G184" s="194"/>
      <c r="H184" s="194"/>
      <c r="I184" s="195"/>
      <c r="J184" s="196"/>
      <c r="K184" s="197"/>
      <c r="L184" s="197"/>
      <c r="M184" s="197"/>
      <c r="N184" s="198"/>
      <c r="O184" s="193"/>
      <c r="P184" s="199"/>
      <c r="Q184" s="195"/>
      <c r="R184" s="196"/>
      <c r="S184" s="194"/>
      <c r="T184" s="194"/>
      <c r="U184" s="195"/>
      <c r="V184" s="196"/>
      <c r="W184" s="196"/>
      <c r="X184" s="196"/>
      <c r="Y184" s="194"/>
      <c r="Z184" s="194"/>
      <c r="AA184" s="194"/>
      <c r="AB184" s="194"/>
      <c r="AC184" s="194"/>
    </row>
    <row r="185" spans="1:29" ht="18" hidden="1" x14ac:dyDescent="0.35">
      <c r="A185" s="10" t="str">
        <f t="shared" si="8"/>
        <v/>
      </c>
      <c r="B185" s="10" t="str">
        <f>+IF(A185=1,IF(YEAR(G185)&gt;=Parametre!$M$7,"Licence Benjamin, Minime, Cadet",IF(YEAR(G185)&lt;=Parametre!$M$4,"licence Sénior","licence Junior")),"")</f>
        <v/>
      </c>
      <c r="C185" s="10" t="str">
        <f t="shared" si="9"/>
        <v/>
      </c>
      <c r="D185" s="10" t="str">
        <f t="shared" si="10"/>
        <v/>
      </c>
      <c r="E185" s="192"/>
      <c r="F185" s="193"/>
      <c r="G185" s="194"/>
      <c r="H185" s="194"/>
      <c r="I185" s="195"/>
      <c r="J185" s="196"/>
      <c r="K185" s="197"/>
      <c r="L185" s="197"/>
      <c r="M185" s="197"/>
      <c r="N185" s="198"/>
      <c r="O185" s="193"/>
      <c r="P185" s="199"/>
      <c r="Q185" s="195"/>
      <c r="R185" s="196"/>
      <c r="S185" s="194"/>
      <c r="T185" s="194"/>
      <c r="U185" s="195"/>
      <c r="V185" s="196"/>
      <c r="W185" s="196"/>
      <c r="X185" s="196"/>
      <c r="Y185" s="194"/>
      <c r="Z185" s="194"/>
      <c r="AA185" s="194"/>
      <c r="AB185" s="194"/>
      <c r="AC185" s="194"/>
    </row>
    <row r="186" spans="1:29" ht="18" hidden="1" x14ac:dyDescent="0.35">
      <c r="A186" s="10" t="str">
        <f t="shared" si="8"/>
        <v/>
      </c>
      <c r="B186" s="10" t="str">
        <f>+IF(A186=1,IF(YEAR(G186)&gt;=Parametre!$M$7,"Licence Benjamin, Minime, Cadet",IF(YEAR(G186)&lt;=Parametre!$M$4,"licence Sénior","licence Junior")),"")</f>
        <v/>
      </c>
      <c r="C186" s="10" t="str">
        <f t="shared" si="9"/>
        <v/>
      </c>
      <c r="D186" s="10" t="str">
        <f t="shared" si="10"/>
        <v/>
      </c>
      <c r="E186" s="192"/>
      <c r="F186" s="193"/>
      <c r="G186" s="194"/>
      <c r="H186" s="194"/>
      <c r="I186" s="195"/>
      <c r="J186" s="196"/>
      <c r="K186" s="197"/>
      <c r="L186" s="197"/>
      <c r="M186" s="197"/>
      <c r="N186" s="198"/>
      <c r="O186" s="193"/>
      <c r="P186" s="199"/>
      <c r="Q186" s="195"/>
      <c r="R186" s="196"/>
      <c r="S186" s="194"/>
      <c r="T186" s="194"/>
      <c r="U186" s="195"/>
      <c r="V186" s="196"/>
      <c r="W186" s="196"/>
      <c r="X186" s="196"/>
      <c r="Y186" s="194"/>
      <c r="Z186" s="194"/>
      <c r="AA186" s="194"/>
      <c r="AB186" s="194"/>
      <c r="AC186" s="194"/>
    </row>
    <row r="187" spans="1:29" ht="18" hidden="1" x14ac:dyDescent="0.35">
      <c r="A187" s="10" t="str">
        <f t="shared" si="8"/>
        <v/>
      </c>
      <c r="B187" s="10" t="str">
        <f>+IF(A187=1,IF(YEAR(G187)&gt;=Parametre!$M$7,"Licence Benjamin, Minime, Cadet",IF(YEAR(G187)&lt;=Parametre!$M$4,"licence Sénior","licence Junior")),"")</f>
        <v/>
      </c>
      <c r="C187" s="10" t="str">
        <f t="shared" si="9"/>
        <v/>
      </c>
      <c r="D187" s="10" t="str">
        <f t="shared" si="10"/>
        <v/>
      </c>
      <c r="E187" s="192"/>
      <c r="F187" s="193"/>
      <c r="G187" s="194"/>
      <c r="H187" s="194"/>
      <c r="I187" s="195"/>
      <c r="J187" s="196"/>
      <c r="K187" s="197"/>
      <c r="L187" s="197"/>
      <c r="M187" s="197"/>
      <c r="N187" s="198"/>
      <c r="O187" s="193"/>
      <c r="P187" s="199"/>
      <c r="Q187" s="195"/>
      <c r="R187" s="196"/>
      <c r="S187" s="194"/>
      <c r="T187" s="194"/>
      <c r="U187" s="195"/>
      <c r="V187" s="196"/>
      <c r="W187" s="196"/>
      <c r="X187" s="196"/>
      <c r="Y187" s="194"/>
      <c r="Z187" s="194"/>
      <c r="AA187" s="194"/>
      <c r="AB187" s="194"/>
      <c r="AC187" s="194"/>
    </row>
    <row r="188" spans="1:29" ht="18" hidden="1" x14ac:dyDescent="0.35">
      <c r="A188" s="10" t="str">
        <f t="shared" si="8"/>
        <v/>
      </c>
      <c r="B188" s="10" t="str">
        <f>+IF(A188=1,IF(YEAR(G188)&gt;=Parametre!$M$7,"Licence Benjamin, Minime, Cadet",IF(YEAR(G188)&lt;=Parametre!$M$4,"licence Sénior","licence Junior")),"")</f>
        <v/>
      </c>
      <c r="C188" s="10" t="str">
        <f t="shared" si="9"/>
        <v/>
      </c>
      <c r="D188" s="10" t="str">
        <f t="shared" si="10"/>
        <v/>
      </c>
      <c r="E188" s="192"/>
      <c r="F188" s="193"/>
      <c r="G188" s="194"/>
      <c r="H188" s="194"/>
      <c r="I188" s="195"/>
      <c r="J188" s="196"/>
      <c r="K188" s="197"/>
      <c r="L188" s="197"/>
      <c r="M188" s="197"/>
      <c r="N188" s="198"/>
      <c r="O188" s="193"/>
      <c r="P188" s="199"/>
      <c r="Q188" s="195"/>
      <c r="R188" s="196"/>
      <c r="S188" s="194"/>
      <c r="T188" s="194"/>
      <c r="U188" s="195"/>
      <c r="V188" s="196"/>
      <c r="W188" s="196"/>
      <c r="X188" s="196"/>
      <c r="Y188" s="194"/>
      <c r="Z188" s="194"/>
      <c r="AA188" s="194"/>
      <c r="AB188" s="194"/>
      <c r="AC188" s="194"/>
    </row>
    <row r="189" spans="1:29" ht="18" hidden="1" x14ac:dyDescent="0.35">
      <c r="A189" s="10" t="str">
        <f t="shared" si="8"/>
        <v/>
      </c>
      <c r="B189" s="10" t="str">
        <f>+IF(A189=1,IF(YEAR(G189)&gt;=Parametre!$M$7,"Licence Benjamin, Minime, Cadet",IF(YEAR(G189)&lt;=Parametre!$M$4,"licence Sénior","licence Junior")),"")</f>
        <v/>
      </c>
      <c r="C189" s="10" t="str">
        <f t="shared" si="9"/>
        <v/>
      </c>
      <c r="D189" s="10" t="str">
        <f t="shared" si="10"/>
        <v/>
      </c>
      <c r="E189" s="192"/>
      <c r="F189" s="193"/>
      <c r="G189" s="194"/>
      <c r="H189" s="194"/>
      <c r="I189" s="195"/>
      <c r="J189" s="196"/>
      <c r="K189" s="197"/>
      <c r="L189" s="197"/>
      <c r="M189" s="197"/>
      <c r="N189" s="198"/>
      <c r="O189" s="193"/>
      <c r="P189" s="199"/>
      <c r="Q189" s="195"/>
      <c r="R189" s="196"/>
      <c r="S189" s="194"/>
      <c r="T189" s="194"/>
      <c r="U189" s="195"/>
      <c r="V189" s="196"/>
      <c r="W189" s="196"/>
      <c r="X189" s="196"/>
      <c r="Y189" s="194"/>
      <c r="Z189" s="194"/>
      <c r="AA189" s="194"/>
      <c r="AB189" s="194"/>
      <c r="AC189" s="194"/>
    </row>
    <row r="190" spans="1:29" ht="18" hidden="1" x14ac:dyDescent="0.35">
      <c r="A190" s="10" t="str">
        <f t="shared" si="8"/>
        <v/>
      </c>
      <c r="B190" s="10" t="str">
        <f>+IF(A190=1,IF(YEAR(G190)&gt;=Parametre!$M$7,"Licence Benjamin, Minime, Cadet",IF(YEAR(G190)&lt;=Parametre!$M$4,"licence Sénior","licence Junior")),"")</f>
        <v/>
      </c>
      <c r="C190" s="10" t="str">
        <f t="shared" si="9"/>
        <v/>
      </c>
      <c r="D190" s="10" t="str">
        <f t="shared" si="10"/>
        <v/>
      </c>
      <c r="E190" s="192"/>
      <c r="F190" s="193"/>
      <c r="G190" s="194"/>
      <c r="H190" s="194"/>
      <c r="I190" s="195"/>
      <c r="J190" s="196"/>
      <c r="K190" s="197"/>
      <c r="L190" s="197"/>
      <c r="M190" s="197"/>
      <c r="N190" s="198"/>
      <c r="O190" s="193"/>
      <c r="P190" s="199"/>
      <c r="Q190" s="195"/>
      <c r="R190" s="196"/>
      <c r="S190" s="194"/>
      <c r="T190" s="194"/>
      <c r="U190" s="195"/>
      <c r="V190" s="196"/>
      <c r="W190" s="196"/>
      <c r="X190" s="196"/>
      <c r="Y190" s="194"/>
      <c r="Z190" s="194"/>
      <c r="AA190" s="194"/>
      <c r="AB190" s="194"/>
      <c r="AC190" s="194"/>
    </row>
    <row r="191" spans="1:29" ht="18" hidden="1" x14ac:dyDescent="0.35">
      <c r="A191" s="10" t="str">
        <f t="shared" si="8"/>
        <v/>
      </c>
      <c r="B191" s="10" t="str">
        <f>+IF(A191=1,IF(YEAR(G191)&gt;=Parametre!$M$7,"Licence Benjamin, Minime, Cadet",IF(YEAR(G191)&lt;=Parametre!$M$4,"licence Sénior","licence Junior")),"")</f>
        <v/>
      </c>
      <c r="C191" s="10" t="str">
        <f t="shared" si="9"/>
        <v/>
      </c>
      <c r="D191" s="10" t="str">
        <f t="shared" si="10"/>
        <v/>
      </c>
      <c r="E191" s="192"/>
      <c r="F191" s="193"/>
      <c r="G191" s="194"/>
      <c r="H191" s="194"/>
      <c r="I191" s="195"/>
      <c r="J191" s="196"/>
      <c r="K191" s="197"/>
      <c r="L191" s="197"/>
      <c r="M191" s="197"/>
      <c r="N191" s="198"/>
      <c r="O191" s="193"/>
      <c r="P191" s="199"/>
      <c r="Q191" s="195"/>
      <c r="R191" s="196"/>
      <c r="S191" s="194"/>
      <c r="T191" s="194"/>
      <c r="U191" s="195"/>
      <c r="V191" s="196"/>
      <c r="W191" s="196"/>
      <c r="X191" s="196"/>
      <c r="Y191" s="194"/>
      <c r="Z191" s="194"/>
      <c r="AA191" s="194"/>
      <c r="AB191" s="194"/>
      <c r="AC191" s="194"/>
    </row>
    <row r="192" spans="1:29" ht="18" hidden="1" x14ac:dyDescent="0.35">
      <c r="A192" s="10" t="str">
        <f t="shared" si="8"/>
        <v/>
      </c>
      <c r="B192" s="10" t="str">
        <f>+IF(A192=1,IF(YEAR(G192)&gt;=Parametre!$M$7,"Licence Benjamin, Minime, Cadet",IF(YEAR(G192)&lt;=Parametre!$M$4,"licence Sénior","licence Junior")),"")</f>
        <v/>
      </c>
      <c r="C192" s="10" t="str">
        <f t="shared" si="9"/>
        <v/>
      </c>
      <c r="D192" s="10" t="str">
        <f t="shared" si="10"/>
        <v/>
      </c>
      <c r="E192" s="192"/>
      <c r="F192" s="193"/>
      <c r="G192" s="194"/>
      <c r="H192" s="194"/>
      <c r="I192" s="195"/>
      <c r="J192" s="196"/>
      <c r="K192" s="197"/>
      <c r="L192" s="197"/>
      <c r="M192" s="197"/>
      <c r="N192" s="198"/>
      <c r="O192" s="193"/>
      <c r="P192" s="199"/>
      <c r="Q192" s="195"/>
      <c r="R192" s="196"/>
      <c r="S192" s="194"/>
      <c r="T192" s="194"/>
      <c r="U192" s="195"/>
      <c r="V192" s="196"/>
      <c r="W192" s="196"/>
      <c r="X192" s="196"/>
      <c r="Y192" s="194"/>
      <c r="Z192" s="194"/>
      <c r="AA192" s="194"/>
      <c r="AB192" s="194"/>
      <c r="AC192" s="194"/>
    </row>
    <row r="193" spans="1:29" ht="18" hidden="1" x14ac:dyDescent="0.35">
      <c r="A193" s="10" t="str">
        <f t="shared" si="8"/>
        <v/>
      </c>
      <c r="B193" s="10" t="str">
        <f>+IF(A193=1,IF(YEAR(G193)&gt;=Parametre!$M$7,"Licence Benjamin, Minime, Cadet",IF(YEAR(G193)&lt;=Parametre!$M$4,"licence Sénior","licence Junior")),"")</f>
        <v/>
      </c>
      <c r="C193" s="10" t="str">
        <f t="shared" si="9"/>
        <v/>
      </c>
      <c r="D193" s="10" t="str">
        <f t="shared" si="10"/>
        <v/>
      </c>
      <c r="E193" s="192"/>
      <c r="F193" s="193"/>
      <c r="G193" s="194"/>
      <c r="H193" s="194"/>
      <c r="I193" s="195"/>
      <c r="J193" s="196"/>
      <c r="K193" s="197"/>
      <c r="L193" s="197"/>
      <c r="M193" s="197"/>
      <c r="N193" s="198"/>
      <c r="O193" s="193"/>
      <c r="P193" s="199"/>
      <c r="Q193" s="195"/>
      <c r="R193" s="196"/>
      <c r="S193" s="194"/>
      <c r="T193" s="194"/>
      <c r="U193" s="195"/>
      <c r="V193" s="196"/>
      <c r="W193" s="196"/>
      <c r="X193" s="196"/>
      <c r="Y193" s="194"/>
      <c r="Z193" s="194"/>
      <c r="AA193" s="194"/>
      <c r="AB193" s="194"/>
      <c r="AC193" s="194"/>
    </row>
    <row r="194" spans="1:29" ht="18" hidden="1" x14ac:dyDescent="0.35">
      <c r="A194" s="10" t="str">
        <f t="shared" si="8"/>
        <v/>
      </c>
      <c r="B194" s="10" t="str">
        <f>+IF(A194=1,IF(YEAR(G194)&gt;=Parametre!$M$7,"Licence Benjamin, Minime, Cadet",IF(YEAR(G194)&lt;=Parametre!$M$4,"licence Sénior","licence Junior")),"")</f>
        <v/>
      </c>
      <c r="C194" s="10" t="str">
        <f t="shared" si="9"/>
        <v/>
      </c>
      <c r="D194" s="10" t="str">
        <f t="shared" si="10"/>
        <v/>
      </c>
      <c r="E194" s="192"/>
      <c r="F194" s="193"/>
      <c r="G194" s="194"/>
      <c r="H194" s="194"/>
      <c r="I194" s="195"/>
      <c r="J194" s="196"/>
      <c r="K194" s="197"/>
      <c r="L194" s="197"/>
      <c r="M194" s="197"/>
      <c r="N194" s="198"/>
      <c r="O194" s="193"/>
      <c r="P194" s="199"/>
      <c r="Q194" s="195"/>
      <c r="R194" s="196"/>
      <c r="S194" s="194"/>
      <c r="T194" s="194"/>
      <c r="U194" s="195"/>
      <c r="V194" s="196"/>
      <c r="W194" s="196"/>
      <c r="X194" s="196"/>
      <c r="Y194" s="194"/>
      <c r="Z194" s="194"/>
      <c r="AA194" s="194"/>
      <c r="AB194" s="194"/>
      <c r="AC194" s="194"/>
    </row>
    <row r="195" spans="1:29" ht="18" hidden="1" x14ac:dyDescent="0.35">
      <c r="A195" s="10" t="str">
        <f t="shared" si="8"/>
        <v/>
      </c>
      <c r="B195" s="10" t="str">
        <f>+IF(A195=1,IF(YEAR(G195)&gt;=Parametre!$M$7,"Licence Benjamin, Minime, Cadet",IF(YEAR(G195)&lt;=Parametre!$M$4,"licence Sénior","licence Junior")),"")</f>
        <v/>
      </c>
      <c r="C195" s="10" t="str">
        <f t="shared" si="9"/>
        <v/>
      </c>
      <c r="D195" s="10" t="str">
        <f t="shared" si="10"/>
        <v/>
      </c>
      <c r="E195" s="192"/>
      <c r="F195" s="193"/>
      <c r="G195" s="194"/>
      <c r="H195" s="194"/>
      <c r="I195" s="195"/>
      <c r="J195" s="196"/>
      <c r="K195" s="197"/>
      <c r="L195" s="197"/>
      <c r="M195" s="197"/>
      <c r="N195" s="198"/>
      <c r="O195" s="193"/>
      <c r="P195" s="199"/>
      <c r="Q195" s="195"/>
      <c r="R195" s="196"/>
      <c r="S195" s="194"/>
      <c r="T195" s="194"/>
      <c r="U195" s="195"/>
      <c r="V195" s="196"/>
      <c r="W195" s="196"/>
      <c r="X195" s="196"/>
      <c r="Y195" s="194"/>
      <c r="Z195" s="194"/>
      <c r="AA195" s="194"/>
      <c r="AB195" s="194"/>
      <c r="AC195" s="194"/>
    </row>
    <row r="196" spans="1:29" ht="18" hidden="1" x14ac:dyDescent="0.35">
      <c r="A196" s="10" t="str">
        <f t="shared" si="8"/>
        <v/>
      </c>
      <c r="B196" s="10" t="str">
        <f>+IF(A196=1,IF(YEAR(G196)&gt;=Parametre!$M$7,"Licence Benjamin, Minime, Cadet",IF(YEAR(G196)&lt;=Parametre!$M$4,"licence Sénior","licence Junior")),"")</f>
        <v/>
      </c>
      <c r="C196" s="10" t="str">
        <f t="shared" si="9"/>
        <v/>
      </c>
      <c r="D196" s="10" t="str">
        <f t="shared" si="10"/>
        <v/>
      </c>
      <c r="E196" s="192"/>
      <c r="F196" s="193"/>
      <c r="G196" s="194"/>
      <c r="H196" s="194"/>
      <c r="I196" s="195"/>
      <c r="J196" s="196"/>
      <c r="K196" s="197"/>
      <c r="L196" s="197"/>
      <c r="M196" s="197"/>
      <c r="N196" s="198"/>
      <c r="O196" s="193"/>
      <c r="P196" s="199"/>
      <c r="Q196" s="195"/>
      <c r="R196" s="196"/>
      <c r="S196" s="194"/>
      <c r="T196" s="194"/>
      <c r="U196" s="195"/>
      <c r="V196" s="196"/>
      <c r="W196" s="196"/>
      <c r="X196" s="196"/>
      <c r="Y196" s="194"/>
      <c r="Z196" s="194"/>
      <c r="AA196" s="194"/>
      <c r="AB196" s="194"/>
      <c r="AC196" s="194"/>
    </row>
    <row r="197" spans="1:29" ht="18" hidden="1" x14ac:dyDescent="0.35">
      <c r="A197" s="10" t="str">
        <f t="shared" si="8"/>
        <v/>
      </c>
      <c r="B197" s="10" t="str">
        <f>+IF(A197=1,IF(YEAR(G197)&gt;=Parametre!$M$7,"Licence Benjamin, Minime, Cadet",IF(YEAR(G197)&lt;=Parametre!$M$4,"licence Sénior","licence Junior")),"")</f>
        <v/>
      </c>
      <c r="C197" s="10" t="str">
        <f t="shared" si="9"/>
        <v/>
      </c>
      <c r="D197" s="10" t="str">
        <f t="shared" si="10"/>
        <v/>
      </c>
      <c r="E197" s="192"/>
      <c r="F197" s="193"/>
      <c r="G197" s="194"/>
      <c r="H197" s="194"/>
      <c r="I197" s="195"/>
      <c r="J197" s="196"/>
      <c r="K197" s="197"/>
      <c r="L197" s="197"/>
      <c r="M197" s="197"/>
      <c r="N197" s="198"/>
      <c r="O197" s="193"/>
      <c r="P197" s="199"/>
      <c r="Q197" s="195"/>
      <c r="R197" s="196"/>
      <c r="S197" s="194"/>
      <c r="T197" s="194"/>
      <c r="U197" s="195"/>
      <c r="V197" s="196"/>
      <c r="W197" s="196"/>
      <c r="X197" s="196"/>
      <c r="Y197" s="194"/>
      <c r="Z197" s="194"/>
      <c r="AA197" s="194"/>
      <c r="AB197" s="194"/>
      <c r="AC197" s="194"/>
    </row>
    <row r="198" spans="1:29" ht="18" hidden="1" x14ac:dyDescent="0.35">
      <c r="A198" s="10" t="str">
        <f t="shared" si="8"/>
        <v/>
      </c>
      <c r="B198" s="10" t="str">
        <f>+IF(A198=1,IF(YEAR(G198)&gt;=Parametre!$M$7,"Licence Benjamin, Minime, Cadet",IF(YEAR(G198)&lt;=Parametre!$M$4,"licence Sénior","licence Junior")),"")</f>
        <v/>
      </c>
      <c r="C198" s="10" t="str">
        <f t="shared" si="9"/>
        <v/>
      </c>
      <c r="D198" s="10" t="str">
        <f t="shared" si="10"/>
        <v/>
      </c>
      <c r="E198" s="192"/>
      <c r="F198" s="193"/>
      <c r="G198" s="194"/>
      <c r="H198" s="194"/>
      <c r="I198" s="195"/>
      <c r="J198" s="196"/>
      <c r="K198" s="197"/>
      <c r="L198" s="197"/>
      <c r="M198" s="197"/>
      <c r="N198" s="198"/>
      <c r="O198" s="193"/>
      <c r="P198" s="199"/>
      <c r="Q198" s="195"/>
      <c r="R198" s="196"/>
      <c r="S198" s="194"/>
      <c r="T198" s="194"/>
      <c r="U198" s="195"/>
      <c r="V198" s="196"/>
      <c r="W198" s="196"/>
      <c r="X198" s="196"/>
      <c r="Y198" s="194"/>
      <c r="Z198" s="194"/>
      <c r="AA198" s="194"/>
      <c r="AB198" s="194"/>
      <c r="AC198" s="194"/>
    </row>
    <row r="199" spans="1:29" ht="18" hidden="1" x14ac:dyDescent="0.35">
      <c r="A199" s="10" t="str">
        <f t="shared" si="8"/>
        <v/>
      </c>
      <c r="B199" s="10" t="str">
        <f>+IF(A199=1,IF(YEAR(G199)&gt;=Parametre!$M$7,"Licence Benjamin, Minime, Cadet",IF(YEAR(G199)&lt;=Parametre!$M$4,"licence Sénior","licence Junior")),"")</f>
        <v/>
      </c>
      <c r="C199" s="10" t="str">
        <f t="shared" si="9"/>
        <v/>
      </c>
      <c r="D199" s="10" t="str">
        <f t="shared" si="10"/>
        <v/>
      </c>
      <c r="E199" s="192"/>
      <c r="F199" s="193"/>
      <c r="G199" s="194"/>
      <c r="H199" s="194"/>
      <c r="I199" s="195"/>
      <c r="J199" s="196"/>
      <c r="K199" s="197"/>
      <c r="L199" s="197"/>
      <c r="M199" s="197"/>
      <c r="N199" s="198"/>
      <c r="O199" s="193"/>
      <c r="P199" s="199"/>
      <c r="Q199" s="195"/>
      <c r="R199" s="196"/>
      <c r="S199" s="194"/>
      <c r="T199" s="194"/>
      <c r="U199" s="195"/>
      <c r="V199" s="196"/>
      <c r="W199" s="196"/>
      <c r="X199" s="196"/>
      <c r="Y199" s="194"/>
      <c r="Z199" s="194"/>
      <c r="AA199" s="194"/>
      <c r="AB199" s="194"/>
      <c r="AC199" s="194"/>
    </row>
    <row r="200" spans="1:29" ht="18" hidden="1" x14ac:dyDescent="0.35">
      <c r="A200" s="10" t="str">
        <f t="shared" si="8"/>
        <v/>
      </c>
      <c r="B200" s="10" t="str">
        <f>+IF(A200=1,IF(YEAR(G200)&gt;=Parametre!$M$7,"Licence Benjamin, Minime, Cadet",IF(YEAR(G200)&lt;=Parametre!$M$4,"licence Sénior","licence Junior")),"")</f>
        <v/>
      </c>
      <c r="C200" s="10" t="str">
        <f t="shared" si="9"/>
        <v/>
      </c>
      <c r="D200" s="10" t="str">
        <f t="shared" si="10"/>
        <v/>
      </c>
      <c r="E200" s="192"/>
      <c r="F200" s="193"/>
      <c r="G200" s="194"/>
      <c r="H200" s="194"/>
      <c r="I200" s="195"/>
      <c r="J200" s="196"/>
      <c r="K200" s="197"/>
      <c r="L200" s="197"/>
      <c r="M200" s="197"/>
      <c r="N200" s="198"/>
      <c r="O200" s="193"/>
      <c r="P200" s="199"/>
      <c r="Q200" s="195"/>
      <c r="R200" s="196"/>
      <c r="S200" s="194"/>
      <c r="T200" s="194"/>
      <c r="U200" s="195"/>
      <c r="V200" s="196"/>
      <c r="W200" s="196"/>
      <c r="X200" s="196"/>
      <c r="Y200" s="194"/>
      <c r="Z200" s="194"/>
      <c r="AA200" s="194"/>
      <c r="AB200" s="194"/>
      <c r="AC200" s="194"/>
    </row>
    <row r="201" spans="1:29" ht="18" hidden="1" x14ac:dyDescent="0.35">
      <c r="A201" s="10" t="str">
        <f t="shared" si="8"/>
        <v/>
      </c>
      <c r="B201" s="10" t="str">
        <f>+IF(A201=1,IF(YEAR(G201)&gt;=Parametre!$M$7,"Licence Benjamin, Minime, Cadet",IF(YEAR(G201)&lt;=Parametre!$M$4,"licence Sénior","licence Junior")),"")</f>
        <v/>
      </c>
      <c r="C201" s="10" t="str">
        <f t="shared" si="9"/>
        <v/>
      </c>
      <c r="D201" s="10" t="str">
        <f t="shared" si="10"/>
        <v/>
      </c>
      <c r="E201" s="192"/>
      <c r="F201" s="193"/>
      <c r="G201" s="194"/>
      <c r="H201" s="194"/>
      <c r="I201" s="195"/>
      <c r="J201" s="196"/>
      <c r="K201" s="197"/>
      <c r="L201" s="197"/>
      <c r="M201" s="197"/>
      <c r="N201" s="198"/>
      <c r="O201" s="193"/>
      <c r="P201" s="199"/>
      <c r="Q201" s="195"/>
      <c r="R201" s="196"/>
      <c r="S201" s="194"/>
      <c r="T201" s="194"/>
      <c r="U201" s="195"/>
      <c r="V201" s="196"/>
      <c r="W201" s="196"/>
      <c r="X201" s="196"/>
      <c r="Y201" s="194"/>
      <c r="Z201" s="194"/>
      <c r="AA201" s="194"/>
      <c r="AB201" s="194"/>
      <c r="AC201" s="194"/>
    </row>
    <row r="202" spans="1:29" ht="18" hidden="1" x14ac:dyDescent="0.35">
      <c r="A202" s="10" t="str">
        <f t="shared" si="8"/>
        <v/>
      </c>
      <c r="B202" s="10" t="str">
        <f>+IF(A202=1,IF(YEAR(G202)&gt;=Parametre!$M$7,"Licence Benjamin, Minime, Cadet",IF(YEAR(G202)&lt;=Parametre!$M$4,"licence Sénior","licence Junior")),"")</f>
        <v/>
      </c>
      <c r="C202" s="10" t="str">
        <f t="shared" si="9"/>
        <v/>
      </c>
      <c r="D202" s="10" t="str">
        <f t="shared" si="10"/>
        <v/>
      </c>
      <c r="E202" s="192"/>
      <c r="F202" s="193"/>
      <c r="G202" s="194"/>
      <c r="H202" s="194"/>
      <c r="I202" s="195"/>
      <c r="J202" s="196"/>
      <c r="K202" s="197"/>
      <c r="L202" s="197"/>
      <c r="M202" s="197"/>
      <c r="N202" s="198"/>
      <c r="O202" s="193"/>
      <c r="P202" s="199"/>
      <c r="Q202" s="195"/>
      <c r="R202" s="196"/>
      <c r="S202" s="194"/>
      <c r="T202" s="194"/>
      <c r="U202" s="195"/>
      <c r="V202" s="196"/>
      <c r="W202" s="196"/>
      <c r="X202" s="196"/>
      <c r="Y202" s="194"/>
      <c r="Z202" s="194"/>
      <c r="AA202" s="194"/>
      <c r="AB202" s="194"/>
      <c r="AC202" s="194"/>
    </row>
    <row r="203" spans="1:29" ht="18" hidden="1" x14ac:dyDescent="0.35">
      <c r="A203" s="10" t="str">
        <f t="shared" si="8"/>
        <v/>
      </c>
      <c r="B203" s="10" t="str">
        <f>+IF(A203=1,IF(YEAR(G203)&gt;=Parametre!$M$7,"Licence Benjamin, Minime, Cadet",IF(YEAR(G203)&lt;=Parametre!$M$4,"licence Sénior","licence Junior")),"")</f>
        <v/>
      </c>
      <c r="C203" s="10" t="str">
        <f t="shared" si="9"/>
        <v/>
      </c>
      <c r="D203" s="10" t="str">
        <f t="shared" si="10"/>
        <v/>
      </c>
      <c r="E203" s="192"/>
      <c r="F203" s="193"/>
      <c r="G203" s="194"/>
      <c r="H203" s="194"/>
      <c r="I203" s="195"/>
      <c r="J203" s="196"/>
      <c r="K203" s="197"/>
      <c r="L203" s="197"/>
      <c r="M203" s="197"/>
      <c r="N203" s="198"/>
      <c r="O203" s="193"/>
      <c r="P203" s="199"/>
      <c r="Q203" s="195"/>
      <c r="R203" s="196"/>
      <c r="S203" s="194"/>
      <c r="T203" s="194"/>
      <c r="U203" s="195"/>
      <c r="V203" s="196"/>
      <c r="W203" s="196"/>
      <c r="X203" s="196"/>
      <c r="Y203" s="194"/>
      <c r="Z203" s="194"/>
      <c r="AA203" s="194"/>
      <c r="AB203" s="194"/>
      <c r="AC203" s="194"/>
    </row>
    <row r="204" spans="1:29" ht="18" hidden="1" x14ac:dyDescent="0.35">
      <c r="A204" s="10" t="str">
        <f t="shared" si="8"/>
        <v/>
      </c>
      <c r="B204" s="10" t="str">
        <f>+IF(A204=1,IF(YEAR(G204)&gt;=Parametre!$M$7,"Licence Benjamin, Minime, Cadet",IF(YEAR(G204)&lt;=Parametre!$M$4,"licence Sénior","licence Junior")),"")</f>
        <v/>
      </c>
      <c r="C204" s="10" t="str">
        <f t="shared" si="9"/>
        <v/>
      </c>
      <c r="D204" s="10" t="str">
        <f t="shared" si="10"/>
        <v/>
      </c>
      <c r="E204" s="192"/>
      <c r="F204" s="193"/>
      <c r="G204" s="194"/>
      <c r="H204" s="194"/>
      <c r="I204" s="195"/>
      <c r="J204" s="196"/>
      <c r="K204" s="197"/>
      <c r="L204" s="197"/>
      <c r="M204" s="197"/>
      <c r="N204" s="198"/>
      <c r="O204" s="193"/>
      <c r="P204" s="199"/>
      <c r="Q204" s="195"/>
      <c r="R204" s="196"/>
      <c r="S204" s="194"/>
      <c r="T204" s="194"/>
      <c r="U204" s="195"/>
      <c r="V204" s="196"/>
      <c r="W204" s="196"/>
      <c r="X204" s="196"/>
      <c r="Y204" s="194"/>
      <c r="Z204" s="194"/>
      <c r="AA204" s="194"/>
      <c r="AB204" s="194"/>
      <c r="AC204" s="194"/>
    </row>
    <row r="205" spans="1:29" ht="18" hidden="1" x14ac:dyDescent="0.35">
      <c r="A205" s="10" t="str">
        <f t="shared" ref="A205:A268" si="11">+IF(E205&lt;&gt;"",1,"")</f>
        <v/>
      </c>
      <c r="B205" s="10" t="str">
        <f>+IF(A205=1,IF(YEAR(G205)&gt;=Parametre!$M$7,"Licence Benjamin, Minime, Cadet",IF(YEAR(G205)&lt;=Parametre!$M$4,"licence Sénior","licence Junior")),"")</f>
        <v/>
      </c>
      <c r="C205" s="10" t="str">
        <f t="shared" ref="C205:C268" si="12">+IF(A205=1,IF(OR(K205&lt;&gt;29,M205&lt;&gt;$J$5),$F$10,"RENOUVELLEMENTS SANS CARTE"),"")</f>
        <v/>
      </c>
      <c r="D205" s="10" t="str">
        <f t="shared" ref="D205:D268" si="13">+IF(OR(C205=$F$10,C205=""),"","erreur")</f>
        <v/>
      </c>
      <c r="E205" s="192"/>
      <c r="F205" s="193"/>
      <c r="G205" s="194"/>
      <c r="H205" s="194"/>
      <c r="I205" s="195"/>
      <c r="J205" s="196"/>
      <c r="K205" s="197"/>
      <c r="L205" s="197"/>
      <c r="M205" s="197"/>
      <c r="N205" s="198"/>
      <c r="O205" s="193"/>
      <c r="P205" s="199"/>
      <c r="Q205" s="195"/>
      <c r="R205" s="196"/>
      <c r="S205" s="194"/>
      <c r="T205" s="194"/>
      <c r="U205" s="195"/>
      <c r="V205" s="196"/>
      <c r="W205" s="196"/>
      <c r="X205" s="196"/>
      <c r="Y205" s="194"/>
      <c r="Z205" s="194"/>
      <c r="AA205" s="194"/>
      <c r="AB205" s="194"/>
      <c r="AC205" s="194"/>
    </row>
    <row r="206" spans="1:29" ht="18" hidden="1" x14ac:dyDescent="0.35">
      <c r="A206" s="10" t="str">
        <f t="shared" si="11"/>
        <v/>
      </c>
      <c r="B206" s="10" t="str">
        <f>+IF(A206=1,IF(YEAR(G206)&gt;=Parametre!$M$7,"Licence Benjamin, Minime, Cadet",IF(YEAR(G206)&lt;=Parametre!$M$4,"licence Sénior","licence Junior")),"")</f>
        <v/>
      </c>
      <c r="C206" s="10" t="str">
        <f t="shared" si="12"/>
        <v/>
      </c>
      <c r="D206" s="10" t="str">
        <f t="shared" si="13"/>
        <v/>
      </c>
      <c r="E206" s="192"/>
      <c r="F206" s="193"/>
      <c r="G206" s="194"/>
      <c r="H206" s="194"/>
      <c r="I206" s="195"/>
      <c r="J206" s="196"/>
      <c r="K206" s="197"/>
      <c r="L206" s="197"/>
      <c r="M206" s="197"/>
      <c r="N206" s="198"/>
      <c r="O206" s="193"/>
      <c r="P206" s="199"/>
      <c r="Q206" s="195"/>
      <c r="R206" s="196"/>
      <c r="S206" s="194"/>
      <c r="T206" s="194"/>
      <c r="U206" s="195"/>
      <c r="V206" s="196"/>
      <c r="W206" s="196"/>
      <c r="X206" s="196"/>
      <c r="Y206" s="194"/>
      <c r="Z206" s="194"/>
      <c r="AA206" s="194"/>
      <c r="AB206" s="194"/>
      <c r="AC206" s="194"/>
    </row>
    <row r="207" spans="1:29" ht="18" hidden="1" x14ac:dyDescent="0.35">
      <c r="A207" s="10" t="str">
        <f t="shared" si="11"/>
        <v/>
      </c>
      <c r="B207" s="10" t="str">
        <f>+IF(A207=1,IF(YEAR(G207)&gt;=Parametre!$M$7,"Licence Benjamin, Minime, Cadet",IF(YEAR(G207)&lt;=Parametre!$M$4,"licence Sénior","licence Junior")),"")</f>
        <v/>
      </c>
      <c r="C207" s="10" t="str">
        <f t="shared" si="12"/>
        <v/>
      </c>
      <c r="D207" s="10" t="str">
        <f t="shared" si="13"/>
        <v/>
      </c>
      <c r="E207" s="192"/>
      <c r="F207" s="193"/>
      <c r="G207" s="194"/>
      <c r="H207" s="194"/>
      <c r="I207" s="195"/>
      <c r="J207" s="196"/>
      <c r="K207" s="197"/>
      <c r="L207" s="197"/>
      <c r="M207" s="197"/>
      <c r="N207" s="198"/>
      <c r="O207" s="193"/>
      <c r="P207" s="199"/>
      <c r="Q207" s="195"/>
      <c r="R207" s="196"/>
      <c r="S207" s="194"/>
      <c r="T207" s="194"/>
      <c r="U207" s="195"/>
      <c r="V207" s="196"/>
      <c r="W207" s="196"/>
      <c r="X207" s="196"/>
      <c r="Y207" s="194"/>
      <c r="Z207" s="194"/>
      <c r="AA207" s="194"/>
      <c r="AB207" s="194"/>
      <c r="AC207" s="194"/>
    </row>
    <row r="208" spans="1:29" ht="18" hidden="1" x14ac:dyDescent="0.35">
      <c r="A208" s="10" t="str">
        <f t="shared" si="11"/>
        <v/>
      </c>
      <c r="B208" s="10" t="str">
        <f>+IF(A208=1,IF(YEAR(G208)&gt;=Parametre!$M$7,"Licence Benjamin, Minime, Cadet",IF(YEAR(G208)&lt;=Parametre!$M$4,"licence Sénior","licence Junior")),"")</f>
        <v/>
      </c>
      <c r="C208" s="10" t="str">
        <f t="shared" si="12"/>
        <v/>
      </c>
      <c r="D208" s="10" t="str">
        <f t="shared" si="13"/>
        <v/>
      </c>
      <c r="E208" s="192"/>
      <c r="F208" s="193"/>
      <c r="G208" s="194"/>
      <c r="H208" s="194"/>
      <c r="I208" s="195"/>
      <c r="J208" s="196"/>
      <c r="K208" s="197"/>
      <c r="L208" s="197"/>
      <c r="M208" s="197"/>
      <c r="N208" s="198"/>
      <c r="O208" s="193"/>
      <c r="P208" s="199"/>
      <c r="Q208" s="195"/>
      <c r="R208" s="196"/>
      <c r="S208" s="194"/>
      <c r="T208" s="194"/>
      <c r="U208" s="195"/>
      <c r="V208" s="196"/>
      <c r="W208" s="196"/>
      <c r="X208" s="196"/>
      <c r="Y208" s="194"/>
      <c r="Z208" s="194"/>
      <c r="AA208" s="194"/>
      <c r="AB208" s="194"/>
      <c r="AC208" s="194"/>
    </row>
    <row r="209" spans="1:29" ht="18" hidden="1" x14ac:dyDescent="0.35">
      <c r="A209" s="10" t="str">
        <f t="shared" si="11"/>
        <v/>
      </c>
      <c r="B209" s="10" t="str">
        <f>+IF(A209=1,IF(YEAR(G209)&gt;=Parametre!$M$7,"Licence Benjamin, Minime, Cadet",IF(YEAR(G209)&lt;=Parametre!$M$4,"licence Sénior","licence Junior")),"")</f>
        <v/>
      </c>
      <c r="C209" s="10" t="str">
        <f t="shared" si="12"/>
        <v/>
      </c>
      <c r="D209" s="10" t="str">
        <f t="shared" si="13"/>
        <v/>
      </c>
      <c r="E209" s="192"/>
      <c r="F209" s="193"/>
      <c r="G209" s="194"/>
      <c r="H209" s="194"/>
      <c r="I209" s="195"/>
      <c r="J209" s="196"/>
      <c r="K209" s="197"/>
      <c r="L209" s="197"/>
      <c r="M209" s="197"/>
      <c r="N209" s="198"/>
      <c r="O209" s="193"/>
      <c r="P209" s="199"/>
      <c r="Q209" s="195"/>
      <c r="R209" s="196"/>
      <c r="S209" s="194"/>
      <c r="T209" s="194"/>
      <c r="U209" s="195"/>
      <c r="V209" s="196"/>
      <c r="W209" s="196"/>
      <c r="X209" s="196"/>
      <c r="Y209" s="194"/>
      <c r="Z209" s="194"/>
      <c r="AA209" s="194"/>
      <c r="AB209" s="194"/>
      <c r="AC209" s="194"/>
    </row>
    <row r="210" spans="1:29" ht="18" hidden="1" x14ac:dyDescent="0.35">
      <c r="A210" s="10" t="str">
        <f t="shared" si="11"/>
        <v/>
      </c>
      <c r="B210" s="10" t="str">
        <f>+IF(A210=1,IF(YEAR(G210)&gt;=Parametre!$M$7,"Licence Benjamin, Minime, Cadet",IF(YEAR(G210)&lt;=Parametre!$M$4,"licence Sénior","licence Junior")),"")</f>
        <v/>
      </c>
      <c r="C210" s="10" t="str">
        <f t="shared" si="12"/>
        <v/>
      </c>
      <c r="D210" s="10" t="str">
        <f t="shared" si="13"/>
        <v/>
      </c>
      <c r="E210" s="192"/>
      <c r="F210" s="193"/>
      <c r="G210" s="194"/>
      <c r="H210" s="194"/>
      <c r="I210" s="195"/>
      <c r="J210" s="196"/>
      <c r="K210" s="197"/>
      <c r="L210" s="197"/>
      <c r="M210" s="197"/>
      <c r="N210" s="198"/>
      <c r="O210" s="193"/>
      <c r="P210" s="199"/>
      <c r="Q210" s="195"/>
      <c r="R210" s="196"/>
      <c r="S210" s="194"/>
      <c r="T210" s="194"/>
      <c r="U210" s="195"/>
      <c r="V210" s="196"/>
      <c r="W210" s="196"/>
      <c r="X210" s="196"/>
      <c r="Y210" s="194"/>
      <c r="Z210" s="194"/>
      <c r="AA210" s="194"/>
      <c r="AB210" s="194"/>
      <c r="AC210" s="194"/>
    </row>
    <row r="211" spans="1:29" ht="18" hidden="1" x14ac:dyDescent="0.35">
      <c r="A211" s="10" t="str">
        <f t="shared" si="11"/>
        <v/>
      </c>
      <c r="B211" s="10" t="str">
        <f>+IF(A211=1,IF(YEAR(G211)&gt;=Parametre!$M$7,"Licence Benjamin, Minime, Cadet",IF(YEAR(G211)&lt;=Parametre!$M$4,"licence Sénior","licence Junior")),"")</f>
        <v/>
      </c>
      <c r="C211" s="10" t="str">
        <f t="shared" si="12"/>
        <v/>
      </c>
      <c r="D211" s="10" t="str">
        <f t="shared" si="13"/>
        <v/>
      </c>
      <c r="E211" s="192"/>
      <c r="F211" s="193"/>
      <c r="G211" s="194"/>
      <c r="H211" s="194"/>
      <c r="I211" s="195"/>
      <c r="J211" s="196"/>
      <c r="K211" s="197"/>
      <c r="L211" s="197"/>
      <c r="M211" s="197"/>
      <c r="N211" s="198"/>
      <c r="O211" s="193"/>
      <c r="P211" s="199"/>
      <c r="Q211" s="195"/>
      <c r="R211" s="196"/>
      <c r="S211" s="194"/>
      <c r="T211" s="194"/>
      <c r="U211" s="195"/>
      <c r="V211" s="196"/>
      <c r="W211" s="196"/>
      <c r="X211" s="196"/>
      <c r="Y211" s="194"/>
      <c r="Z211" s="194"/>
      <c r="AA211" s="194"/>
      <c r="AB211" s="194"/>
      <c r="AC211" s="194"/>
    </row>
    <row r="212" spans="1:29" ht="18" hidden="1" x14ac:dyDescent="0.35">
      <c r="A212" s="10" t="str">
        <f t="shared" si="11"/>
        <v/>
      </c>
      <c r="B212" s="10" t="str">
        <f>+IF(A212=1,IF(YEAR(G212)&gt;=Parametre!$M$7,"Licence Benjamin, Minime, Cadet",IF(YEAR(G212)&lt;=Parametre!$M$4,"licence Sénior","licence Junior")),"")</f>
        <v/>
      </c>
      <c r="C212" s="10" t="str">
        <f t="shared" si="12"/>
        <v/>
      </c>
      <c r="D212" s="10" t="str">
        <f t="shared" si="13"/>
        <v/>
      </c>
      <c r="E212" s="192"/>
      <c r="F212" s="193"/>
      <c r="G212" s="194"/>
      <c r="H212" s="194"/>
      <c r="I212" s="195"/>
      <c r="J212" s="196"/>
      <c r="K212" s="197"/>
      <c r="L212" s="197"/>
      <c r="M212" s="197"/>
      <c r="N212" s="198"/>
      <c r="O212" s="193"/>
      <c r="P212" s="199"/>
      <c r="Q212" s="195"/>
      <c r="R212" s="196"/>
      <c r="S212" s="194"/>
      <c r="T212" s="194"/>
      <c r="U212" s="195"/>
      <c r="V212" s="196"/>
      <c r="W212" s="196"/>
      <c r="X212" s="196"/>
      <c r="Y212" s="194"/>
      <c r="Z212" s="194"/>
      <c r="AA212" s="194"/>
      <c r="AB212" s="194"/>
      <c r="AC212" s="194"/>
    </row>
    <row r="213" spans="1:29" ht="18" hidden="1" x14ac:dyDescent="0.35">
      <c r="A213" s="10" t="str">
        <f t="shared" si="11"/>
        <v/>
      </c>
      <c r="B213" s="10" t="str">
        <f>+IF(A213=1,IF(YEAR(G213)&gt;=Parametre!$M$7,"Licence Benjamin, Minime, Cadet",IF(YEAR(G213)&lt;=Parametre!$M$4,"licence Sénior","licence Junior")),"")</f>
        <v/>
      </c>
      <c r="C213" s="10" t="str">
        <f t="shared" si="12"/>
        <v/>
      </c>
      <c r="D213" s="10" t="str">
        <f t="shared" si="13"/>
        <v/>
      </c>
      <c r="E213" s="192"/>
      <c r="F213" s="193"/>
      <c r="G213" s="194"/>
      <c r="H213" s="194"/>
      <c r="I213" s="195"/>
      <c r="J213" s="196"/>
      <c r="K213" s="197"/>
      <c r="L213" s="197"/>
      <c r="M213" s="197"/>
      <c r="N213" s="198"/>
      <c r="O213" s="193"/>
      <c r="P213" s="199"/>
      <c r="Q213" s="195"/>
      <c r="R213" s="196"/>
      <c r="S213" s="194"/>
      <c r="T213" s="194"/>
      <c r="U213" s="195"/>
      <c r="V213" s="196"/>
      <c r="W213" s="196"/>
      <c r="X213" s="196"/>
      <c r="Y213" s="194"/>
      <c r="Z213" s="194"/>
      <c r="AA213" s="194"/>
      <c r="AB213" s="194"/>
      <c r="AC213" s="194"/>
    </row>
    <row r="214" spans="1:29" ht="18" hidden="1" x14ac:dyDescent="0.35">
      <c r="A214" s="10" t="str">
        <f t="shared" si="11"/>
        <v/>
      </c>
      <c r="B214" s="10" t="str">
        <f>+IF(A214=1,IF(YEAR(G214)&gt;=Parametre!$M$7,"Licence Benjamin, Minime, Cadet",IF(YEAR(G214)&lt;=Parametre!$M$4,"licence Sénior","licence Junior")),"")</f>
        <v/>
      </c>
      <c r="C214" s="10" t="str">
        <f t="shared" si="12"/>
        <v/>
      </c>
      <c r="D214" s="10" t="str">
        <f t="shared" si="13"/>
        <v/>
      </c>
      <c r="E214" s="192"/>
      <c r="F214" s="193"/>
      <c r="G214" s="194"/>
      <c r="H214" s="194"/>
      <c r="I214" s="195"/>
      <c r="J214" s="196"/>
      <c r="K214" s="197"/>
      <c r="L214" s="197"/>
      <c r="M214" s="197"/>
      <c r="N214" s="198"/>
      <c r="O214" s="193"/>
      <c r="P214" s="199"/>
      <c r="Q214" s="195"/>
      <c r="R214" s="196"/>
      <c r="S214" s="194"/>
      <c r="T214" s="194"/>
      <c r="U214" s="195"/>
      <c r="V214" s="196"/>
      <c r="W214" s="196"/>
      <c r="X214" s="196"/>
      <c r="Y214" s="194"/>
      <c r="Z214" s="194"/>
      <c r="AA214" s="194"/>
      <c r="AB214" s="194"/>
      <c r="AC214" s="194"/>
    </row>
    <row r="215" spans="1:29" ht="18" hidden="1" x14ac:dyDescent="0.35">
      <c r="A215" s="10" t="str">
        <f t="shared" si="11"/>
        <v/>
      </c>
      <c r="B215" s="10" t="str">
        <f>+IF(A215=1,IF(YEAR(G215)&gt;=Parametre!$M$7,"Licence Benjamin, Minime, Cadet",IF(YEAR(G215)&lt;=Parametre!$M$4,"licence Sénior","licence Junior")),"")</f>
        <v/>
      </c>
      <c r="C215" s="10" t="str">
        <f t="shared" si="12"/>
        <v/>
      </c>
      <c r="D215" s="10" t="str">
        <f t="shared" si="13"/>
        <v/>
      </c>
      <c r="E215" s="192"/>
      <c r="F215" s="193"/>
      <c r="G215" s="194"/>
      <c r="H215" s="194"/>
      <c r="I215" s="195"/>
      <c r="J215" s="196"/>
      <c r="K215" s="197"/>
      <c r="L215" s="197"/>
      <c r="M215" s="197"/>
      <c r="N215" s="198"/>
      <c r="O215" s="193"/>
      <c r="P215" s="199"/>
      <c r="Q215" s="195"/>
      <c r="R215" s="196"/>
      <c r="S215" s="194"/>
      <c r="T215" s="194"/>
      <c r="U215" s="195"/>
      <c r="V215" s="196"/>
      <c r="W215" s="196"/>
      <c r="X215" s="196"/>
      <c r="Y215" s="194"/>
      <c r="Z215" s="194"/>
      <c r="AA215" s="194"/>
      <c r="AB215" s="194"/>
      <c r="AC215" s="194"/>
    </row>
    <row r="216" spans="1:29" ht="18" hidden="1" x14ac:dyDescent="0.35">
      <c r="A216" s="10" t="str">
        <f t="shared" si="11"/>
        <v/>
      </c>
      <c r="B216" s="10" t="str">
        <f>+IF(A216=1,IF(YEAR(G216)&gt;=Parametre!$M$7,"Licence Benjamin, Minime, Cadet",IF(YEAR(G216)&lt;=Parametre!$M$4,"licence Sénior","licence Junior")),"")</f>
        <v/>
      </c>
      <c r="C216" s="10" t="str">
        <f t="shared" si="12"/>
        <v/>
      </c>
      <c r="D216" s="10" t="str">
        <f t="shared" si="13"/>
        <v/>
      </c>
      <c r="E216" s="192"/>
      <c r="F216" s="193"/>
      <c r="G216" s="194"/>
      <c r="H216" s="194"/>
      <c r="I216" s="195"/>
      <c r="J216" s="196"/>
      <c r="K216" s="197"/>
      <c r="L216" s="197"/>
      <c r="M216" s="197"/>
      <c r="N216" s="198"/>
      <c r="O216" s="193"/>
      <c r="P216" s="199"/>
      <c r="Q216" s="195"/>
      <c r="R216" s="196"/>
      <c r="S216" s="194"/>
      <c r="T216" s="194"/>
      <c r="U216" s="195"/>
      <c r="V216" s="196"/>
      <c r="W216" s="196"/>
      <c r="X216" s="196"/>
      <c r="Y216" s="194"/>
      <c r="Z216" s="194"/>
      <c r="AA216" s="194"/>
      <c r="AB216" s="194"/>
      <c r="AC216" s="194"/>
    </row>
    <row r="217" spans="1:29" ht="18" hidden="1" x14ac:dyDescent="0.35">
      <c r="A217" s="10" t="str">
        <f t="shared" si="11"/>
        <v/>
      </c>
      <c r="B217" s="10" t="str">
        <f>+IF(A217=1,IF(YEAR(G217)&gt;=Parametre!$M$7,"Licence Benjamin, Minime, Cadet",IF(YEAR(G217)&lt;=Parametre!$M$4,"licence Sénior","licence Junior")),"")</f>
        <v/>
      </c>
      <c r="C217" s="10" t="str">
        <f t="shared" si="12"/>
        <v/>
      </c>
      <c r="D217" s="10" t="str">
        <f t="shared" si="13"/>
        <v/>
      </c>
      <c r="E217" s="192"/>
      <c r="F217" s="193"/>
      <c r="G217" s="194"/>
      <c r="H217" s="194"/>
      <c r="I217" s="195"/>
      <c r="J217" s="196"/>
      <c r="K217" s="197"/>
      <c r="L217" s="197"/>
      <c r="M217" s="197"/>
      <c r="N217" s="198"/>
      <c r="O217" s="193"/>
      <c r="P217" s="199"/>
      <c r="Q217" s="195"/>
      <c r="R217" s="196"/>
      <c r="S217" s="194"/>
      <c r="T217" s="194"/>
      <c r="U217" s="195"/>
      <c r="V217" s="196"/>
      <c r="W217" s="196"/>
      <c r="X217" s="196"/>
      <c r="Y217" s="194"/>
      <c r="Z217" s="194"/>
      <c r="AA217" s="194"/>
      <c r="AB217" s="194"/>
      <c r="AC217" s="194"/>
    </row>
    <row r="218" spans="1:29" ht="18" hidden="1" x14ac:dyDescent="0.35">
      <c r="A218" s="10" t="str">
        <f t="shared" si="11"/>
        <v/>
      </c>
      <c r="B218" s="10" t="str">
        <f>+IF(A218=1,IF(YEAR(G218)&gt;=Parametre!$M$7,"Licence Benjamin, Minime, Cadet",IF(YEAR(G218)&lt;=Parametre!$M$4,"licence Sénior","licence Junior")),"")</f>
        <v/>
      </c>
      <c r="C218" s="10" t="str">
        <f t="shared" si="12"/>
        <v/>
      </c>
      <c r="D218" s="10" t="str">
        <f t="shared" si="13"/>
        <v/>
      </c>
      <c r="E218" s="192"/>
      <c r="F218" s="193"/>
      <c r="G218" s="194"/>
      <c r="H218" s="194"/>
      <c r="I218" s="195"/>
      <c r="J218" s="196"/>
      <c r="K218" s="197"/>
      <c r="L218" s="197"/>
      <c r="M218" s="197"/>
      <c r="N218" s="198"/>
      <c r="O218" s="193"/>
      <c r="P218" s="199"/>
      <c r="Q218" s="195"/>
      <c r="R218" s="196"/>
      <c r="S218" s="194"/>
      <c r="T218" s="194"/>
      <c r="U218" s="195"/>
      <c r="V218" s="196"/>
      <c r="W218" s="196"/>
      <c r="X218" s="196"/>
      <c r="Y218" s="194"/>
      <c r="Z218" s="194"/>
      <c r="AA218" s="194"/>
      <c r="AB218" s="194"/>
      <c r="AC218" s="194"/>
    </row>
    <row r="219" spans="1:29" ht="18" hidden="1" x14ac:dyDescent="0.35">
      <c r="A219" s="10" t="str">
        <f t="shared" si="11"/>
        <v/>
      </c>
      <c r="B219" s="10" t="str">
        <f>+IF(A219=1,IF(YEAR(G219)&gt;=Parametre!$M$7,"Licence Benjamin, Minime, Cadet",IF(YEAR(G219)&lt;=Parametre!$M$4,"licence Sénior","licence Junior")),"")</f>
        <v/>
      </c>
      <c r="C219" s="10" t="str">
        <f t="shared" si="12"/>
        <v/>
      </c>
      <c r="D219" s="10" t="str">
        <f t="shared" si="13"/>
        <v/>
      </c>
      <c r="E219" s="192"/>
      <c r="F219" s="193"/>
      <c r="G219" s="194"/>
      <c r="H219" s="194"/>
      <c r="I219" s="195"/>
      <c r="J219" s="196"/>
      <c r="K219" s="197"/>
      <c r="L219" s="197"/>
      <c r="M219" s="197"/>
      <c r="N219" s="198"/>
      <c r="O219" s="193"/>
      <c r="P219" s="199"/>
      <c r="Q219" s="195"/>
      <c r="R219" s="196"/>
      <c r="S219" s="194"/>
      <c r="T219" s="194"/>
      <c r="U219" s="195"/>
      <c r="V219" s="196"/>
      <c r="W219" s="196"/>
      <c r="X219" s="196"/>
      <c r="Y219" s="194"/>
      <c r="Z219" s="194"/>
      <c r="AA219" s="194"/>
      <c r="AB219" s="194"/>
      <c r="AC219" s="194"/>
    </row>
    <row r="220" spans="1:29" ht="18" hidden="1" x14ac:dyDescent="0.35">
      <c r="A220" s="10" t="str">
        <f t="shared" si="11"/>
        <v/>
      </c>
      <c r="B220" s="10" t="str">
        <f>+IF(A220=1,IF(YEAR(G220)&gt;=Parametre!$M$7,"Licence Benjamin, Minime, Cadet",IF(YEAR(G220)&lt;=Parametre!$M$4,"licence Sénior","licence Junior")),"")</f>
        <v/>
      </c>
      <c r="C220" s="10" t="str">
        <f t="shared" si="12"/>
        <v/>
      </c>
      <c r="D220" s="10" t="str">
        <f t="shared" si="13"/>
        <v/>
      </c>
      <c r="E220" s="192"/>
      <c r="F220" s="193"/>
      <c r="G220" s="194"/>
      <c r="H220" s="194"/>
      <c r="I220" s="195"/>
      <c r="J220" s="196"/>
      <c r="K220" s="197"/>
      <c r="L220" s="197"/>
      <c r="M220" s="197"/>
      <c r="N220" s="198"/>
      <c r="O220" s="193"/>
      <c r="P220" s="199"/>
      <c r="Q220" s="195"/>
      <c r="R220" s="196"/>
      <c r="S220" s="194"/>
      <c r="T220" s="194"/>
      <c r="U220" s="195"/>
      <c r="V220" s="196"/>
      <c r="W220" s="196"/>
      <c r="X220" s="196"/>
      <c r="Y220" s="194"/>
      <c r="Z220" s="194"/>
      <c r="AA220" s="194"/>
      <c r="AB220" s="194"/>
      <c r="AC220" s="194"/>
    </row>
    <row r="221" spans="1:29" ht="18" hidden="1" x14ac:dyDescent="0.35">
      <c r="A221" s="10" t="str">
        <f t="shared" si="11"/>
        <v/>
      </c>
      <c r="B221" s="10" t="str">
        <f>+IF(A221=1,IF(YEAR(G221)&gt;=Parametre!$M$7,"Licence Benjamin, Minime, Cadet",IF(YEAR(G221)&lt;=Parametre!$M$4,"licence Sénior","licence Junior")),"")</f>
        <v/>
      </c>
      <c r="C221" s="10" t="str">
        <f t="shared" si="12"/>
        <v/>
      </c>
      <c r="D221" s="10" t="str">
        <f t="shared" si="13"/>
        <v/>
      </c>
      <c r="E221" s="192"/>
      <c r="F221" s="193"/>
      <c r="G221" s="194"/>
      <c r="H221" s="194"/>
      <c r="I221" s="195"/>
      <c r="J221" s="196"/>
      <c r="K221" s="197"/>
      <c r="L221" s="197"/>
      <c r="M221" s="197"/>
      <c r="N221" s="198"/>
      <c r="O221" s="193"/>
      <c r="P221" s="199"/>
      <c r="Q221" s="195"/>
      <c r="R221" s="196"/>
      <c r="S221" s="194"/>
      <c r="T221" s="194"/>
      <c r="U221" s="195"/>
      <c r="V221" s="196"/>
      <c r="W221" s="196"/>
      <c r="X221" s="196"/>
      <c r="Y221" s="194"/>
      <c r="Z221" s="194"/>
      <c r="AA221" s="194"/>
      <c r="AB221" s="194"/>
      <c r="AC221" s="194"/>
    </row>
    <row r="222" spans="1:29" ht="18" hidden="1" x14ac:dyDescent="0.35">
      <c r="A222" s="10" t="str">
        <f t="shared" si="11"/>
        <v/>
      </c>
      <c r="B222" s="10" t="str">
        <f>+IF(A222=1,IF(YEAR(G222)&gt;=Parametre!$M$7,"Licence Benjamin, Minime, Cadet",IF(YEAR(G222)&lt;=Parametre!$M$4,"licence Sénior","licence Junior")),"")</f>
        <v/>
      </c>
      <c r="C222" s="10" t="str">
        <f t="shared" si="12"/>
        <v/>
      </c>
      <c r="D222" s="10" t="str">
        <f t="shared" si="13"/>
        <v/>
      </c>
      <c r="E222" s="192"/>
      <c r="F222" s="193"/>
      <c r="G222" s="194"/>
      <c r="H222" s="194"/>
      <c r="I222" s="195"/>
      <c r="J222" s="196"/>
      <c r="K222" s="197"/>
      <c r="L222" s="197"/>
      <c r="M222" s="197"/>
      <c r="N222" s="198"/>
      <c r="O222" s="193"/>
      <c r="P222" s="199"/>
      <c r="Q222" s="195"/>
      <c r="R222" s="196"/>
      <c r="S222" s="194"/>
      <c r="T222" s="194"/>
      <c r="U222" s="195"/>
      <c r="V222" s="196"/>
      <c r="W222" s="196"/>
      <c r="X222" s="196"/>
      <c r="Y222" s="194"/>
      <c r="Z222" s="194"/>
      <c r="AA222" s="194"/>
      <c r="AB222" s="194"/>
      <c r="AC222" s="194"/>
    </row>
    <row r="223" spans="1:29" ht="18" hidden="1" x14ac:dyDescent="0.35">
      <c r="A223" s="10" t="str">
        <f t="shared" si="11"/>
        <v/>
      </c>
      <c r="B223" s="10" t="str">
        <f>+IF(A223=1,IF(YEAR(G223)&gt;=Parametre!$M$7,"Licence Benjamin, Minime, Cadet",IF(YEAR(G223)&lt;=Parametre!$M$4,"licence Sénior","licence Junior")),"")</f>
        <v/>
      </c>
      <c r="C223" s="10" t="str">
        <f t="shared" si="12"/>
        <v/>
      </c>
      <c r="D223" s="10" t="str">
        <f t="shared" si="13"/>
        <v/>
      </c>
      <c r="E223" s="192"/>
      <c r="F223" s="193"/>
      <c r="G223" s="194"/>
      <c r="H223" s="194"/>
      <c r="I223" s="195"/>
      <c r="J223" s="196"/>
      <c r="K223" s="197"/>
      <c r="L223" s="197"/>
      <c r="M223" s="197"/>
      <c r="N223" s="198"/>
      <c r="O223" s="193"/>
      <c r="P223" s="199"/>
      <c r="Q223" s="195"/>
      <c r="R223" s="196"/>
      <c r="S223" s="194"/>
      <c r="T223" s="194"/>
      <c r="U223" s="195"/>
      <c r="V223" s="196"/>
      <c r="W223" s="196"/>
      <c r="X223" s="196"/>
      <c r="Y223" s="194"/>
      <c r="Z223" s="194"/>
      <c r="AA223" s="194"/>
      <c r="AB223" s="194"/>
      <c r="AC223" s="194"/>
    </row>
    <row r="224" spans="1:29" ht="18" hidden="1" x14ac:dyDescent="0.35">
      <c r="A224" s="10" t="str">
        <f t="shared" si="11"/>
        <v/>
      </c>
      <c r="B224" s="10" t="str">
        <f>+IF(A224=1,IF(YEAR(G224)&gt;=Parametre!$M$7,"Licence Benjamin, Minime, Cadet",IF(YEAR(G224)&lt;=Parametre!$M$4,"licence Sénior","licence Junior")),"")</f>
        <v/>
      </c>
      <c r="C224" s="10" t="str">
        <f t="shared" si="12"/>
        <v/>
      </c>
      <c r="D224" s="10" t="str">
        <f t="shared" si="13"/>
        <v/>
      </c>
      <c r="E224" s="192"/>
      <c r="F224" s="193"/>
      <c r="G224" s="194"/>
      <c r="H224" s="194"/>
      <c r="I224" s="195"/>
      <c r="J224" s="196"/>
      <c r="K224" s="197"/>
      <c r="L224" s="197"/>
      <c r="M224" s="197"/>
      <c r="N224" s="198"/>
      <c r="O224" s="193"/>
      <c r="P224" s="199"/>
      <c r="Q224" s="195"/>
      <c r="R224" s="196"/>
      <c r="S224" s="194"/>
      <c r="T224" s="194"/>
      <c r="U224" s="195"/>
      <c r="V224" s="196"/>
      <c r="W224" s="196"/>
      <c r="X224" s="196"/>
      <c r="Y224" s="194"/>
      <c r="Z224" s="194"/>
      <c r="AA224" s="194"/>
      <c r="AB224" s="194"/>
      <c r="AC224" s="194"/>
    </row>
    <row r="225" spans="1:29" ht="18" hidden="1" x14ac:dyDescent="0.35">
      <c r="A225" s="10" t="str">
        <f t="shared" si="11"/>
        <v/>
      </c>
      <c r="B225" s="10" t="str">
        <f>+IF(A225=1,IF(YEAR(G225)&gt;=Parametre!$M$7,"Licence Benjamin, Minime, Cadet",IF(YEAR(G225)&lt;=Parametre!$M$4,"licence Sénior","licence Junior")),"")</f>
        <v/>
      </c>
      <c r="C225" s="10" t="str">
        <f t="shared" si="12"/>
        <v/>
      </c>
      <c r="D225" s="10" t="str">
        <f t="shared" si="13"/>
        <v/>
      </c>
      <c r="E225" s="192"/>
      <c r="F225" s="193"/>
      <c r="G225" s="194"/>
      <c r="H225" s="194"/>
      <c r="I225" s="195"/>
      <c r="J225" s="196"/>
      <c r="K225" s="197"/>
      <c r="L225" s="197"/>
      <c r="M225" s="197"/>
      <c r="N225" s="198"/>
      <c r="O225" s="193"/>
      <c r="P225" s="199"/>
      <c r="Q225" s="195"/>
      <c r="R225" s="196"/>
      <c r="S225" s="194"/>
      <c r="T225" s="194"/>
      <c r="U225" s="195"/>
      <c r="V225" s="196"/>
      <c r="W225" s="196"/>
      <c r="X225" s="196"/>
      <c r="Y225" s="194"/>
      <c r="Z225" s="194"/>
      <c r="AA225" s="194"/>
      <c r="AB225" s="194"/>
      <c r="AC225" s="194"/>
    </row>
    <row r="226" spans="1:29" ht="18" hidden="1" x14ac:dyDescent="0.35">
      <c r="A226" s="10" t="str">
        <f t="shared" si="11"/>
        <v/>
      </c>
      <c r="B226" s="10" t="str">
        <f>+IF(A226=1,IF(YEAR(G226)&gt;=Parametre!$M$7,"Licence Benjamin, Minime, Cadet",IF(YEAR(G226)&lt;=Parametre!$M$4,"licence Sénior","licence Junior")),"")</f>
        <v/>
      </c>
      <c r="C226" s="10" t="str">
        <f t="shared" si="12"/>
        <v/>
      </c>
      <c r="D226" s="10" t="str">
        <f t="shared" si="13"/>
        <v/>
      </c>
      <c r="E226" s="192"/>
      <c r="F226" s="193"/>
      <c r="G226" s="194"/>
      <c r="H226" s="194"/>
      <c r="I226" s="195"/>
      <c r="J226" s="196"/>
      <c r="K226" s="197"/>
      <c r="L226" s="197"/>
      <c r="M226" s="197"/>
      <c r="N226" s="198"/>
      <c r="O226" s="193"/>
      <c r="P226" s="199"/>
      <c r="Q226" s="195"/>
      <c r="R226" s="196"/>
      <c r="S226" s="194"/>
      <c r="T226" s="194"/>
      <c r="U226" s="195"/>
      <c r="V226" s="196"/>
      <c r="W226" s="196"/>
      <c r="X226" s="196"/>
      <c r="Y226" s="194"/>
      <c r="Z226" s="194"/>
      <c r="AA226" s="194"/>
      <c r="AB226" s="194"/>
      <c r="AC226" s="194"/>
    </row>
    <row r="227" spans="1:29" ht="18" hidden="1" x14ac:dyDescent="0.35">
      <c r="A227" s="10" t="str">
        <f t="shared" si="11"/>
        <v/>
      </c>
      <c r="B227" s="10" t="str">
        <f>+IF(A227=1,IF(YEAR(G227)&gt;=Parametre!$M$7,"Licence Benjamin, Minime, Cadet",IF(YEAR(G227)&lt;=Parametre!$M$4,"licence Sénior","licence Junior")),"")</f>
        <v/>
      </c>
      <c r="C227" s="10" t="str">
        <f t="shared" si="12"/>
        <v/>
      </c>
      <c r="D227" s="10" t="str">
        <f t="shared" si="13"/>
        <v/>
      </c>
      <c r="E227" s="192"/>
      <c r="F227" s="193"/>
      <c r="G227" s="194"/>
      <c r="H227" s="194"/>
      <c r="I227" s="195"/>
      <c r="J227" s="196"/>
      <c r="K227" s="197"/>
      <c r="L227" s="197"/>
      <c r="M227" s="197"/>
      <c r="N227" s="198"/>
      <c r="O227" s="193"/>
      <c r="P227" s="199"/>
      <c r="Q227" s="195"/>
      <c r="R227" s="196"/>
      <c r="S227" s="194"/>
      <c r="T227" s="194"/>
      <c r="U227" s="195"/>
      <c r="V227" s="196"/>
      <c r="W227" s="196"/>
      <c r="X227" s="196"/>
      <c r="Y227" s="194"/>
      <c r="Z227" s="194"/>
      <c r="AA227" s="194"/>
      <c r="AB227" s="194"/>
      <c r="AC227" s="194"/>
    </row>
    <row r="228" spans="1:29" ht="18" hidden="1" x14ac:dyDescent="0.35">
      <c r="A228" s="10" t="str">
        <f t="shared" si="11"/>
        <v/>
      </c>
      <c r="B228" s="10" t="str">
        <f>+IF(A228=1,IF(YEAR(G228)&gt;=Parametre!$M$7,"Licence Benjamin, Minime, Cadet",IF(YEAR(G228)&lt;=Parametre!$M$4,"licence Sénior","licence Junior")),"")</f>
        <v/>
      </c>
      <c r="C228" s="10" t="str">
        <f t="shared" si="12"/>
        <v/>
      </c>
      <c r="D228" s="10" t="str">
        <f t="shared" si="13"/>
        <v/>
      </c>
      <c r="E228" s="192"/>
      <c r="F228" s="193"/>
      <c r="G228" s="194"/>
      <c r="H228" s="194"/>
      <c r="I228" s="195"/>
      <c r="J228" s="196"/>
      <c r="K228" s="197"/>
      <c r="L228" s="197"/>
      <c r="M228" s="197"/>
      <c r="N228" s="198"/>
      <c r="O228" s="193"/>
      <c r="P228" s="199"/>
      <c r="Q228" s="195"/>
      <c r="R228" s="196"/>
      <c r="S228" s="194"/>
      <c r="T228" s="194"/>
      <c r="U228" s="195"/>
      <c r="V228" s="196"/>
      <c r="W228" s="196"/>
      <c r="X228" s="196"/>
      <c r="Y228" s="194"/>
      <c r="Z228" s="194"/>
      <c r="AA228" s="194"/>
      <c r="AB228" s="194"/>
      <c r="AC228" s="194"/>
    </row>
    <row r="229" spans="1:29" ht="18" hidden="1" x14ac:dyDescent="0.35">
      <c r="A229" s="10" t="str">
        <f t="shared" si="11"/>
        <v/>
      </c>
      <c r="B229" s="10" t="str">
        <f>+IF(A229=1,IF(YEAR(G229)&gt;=Parametre!$M$7,"Licence Benjamin, Minime, Cadet",IF(YEAR(G229)&lt;=Parametre!$M$4,"licence Sénior","licence Junior")),"")</f>
        <v/>
      </c>
      <c r="C229" s="10" t="str">
        <f t="shared" si="12"/>
        <v/>
      </c>
      <c r="D229" s="10" t="str">
        <f t="shared" si="13"/>
        <v/>
      </c>
      <c r="E229" s="192"/>
      <c r="F229" s="193"/>
      <c r="G229" s="194"/>
      <c r="H229" s="194"/>
      <c r="I229" s="195"/>
      <c r="J229" s="196"/>
      <c r="K229" s="197"/>
      <c r="L229" s="197"/>
      <c r="M229" s="197"/>
      <c r="N229" s="198"/>
      <c r="O229" s="193"/>
      <c r="P229" s="199"/>
      <c r="Q229" s="195"/>
      <c r="R229" s="196"/>
      <c r="S229" s="194"/>
      <c r="T229" s="194"/>
      <c r="U229" s="195"/>
      <c r="V229" s="196"/>
      <c r="W229" s="196"/>
      <c r="X229" s="196"/>
      <c r="Y229" s="194"/>
      <c r="Z229" s="194"/>
      <c r="AA229" s="194"/>
      <c r="AB229" s="194"/>
      <c r="AC229" s="194"/>
    </row>
    <row r="230" spans="1:29" ht="18" hidden="1" x14ac:dyDescent="0.35">
      <c r="A230" s="10" t="str">
        <f t="shared" si="11"/>
        <v/>
      </c>
      <c r="B230" s="10" t="str">
        <f>+IF(A230=1,IF(YEAR(G230)&gt;=Parametre!$M$7,"Licence Benjamin, Minime, Cadet",IF(YEAR(G230)&lt;=Parametre!$M$4,"licence Sénior","licence Junior")),"")</f>
        <v/>
      </c>
      <c r="C230" s="10" t="str">
        <f t="shared" si="12"/>
        <v/>
      </c>
      <c r="D230" s="10" t="str">
        <f t="shared" si="13"/>
        <v/>
      </c>
      <c r="E230" s="192"/>
      <c r="F230" s="193"/>
      <c r="G230" s="194"/>
      <c r="H230" s="194"/>
      <c r="I230" s="195"/>
      <c r="J230" s="196"/>
      <c r="K230" s="197"/>
      <c r="L230" s="197"/>
      <c r="M230" s="197"/>
      <c r="N230" s="198"/>
      <c r="O230" s="193"/>
      <c r="P230" s="199"/>
      <c r="Q230" s="195"/>
      <c r="R230" s="196"/>
      <c r="S230" s="194"/>
      <c r="T230" s="194"/>
      <c r="U230" s="195"/>
      <c r="V230" s="196"/>
      <c r="W230" s="196"/>
      <c r="X230" s="196"/>
      <c r="Y230" s="194"/>
      <c r="Z230" s="194"/>
      <c r="AA230" s="194"/>
      <c r="AB230" s="194"/>
      <c r="AC230" s="194"/>
    </row>
    <row r="231" spans="1:29" ht="18" hidden="1" x14ac:dyDescent="0.35">
      <c r="A231" s="10" t="str">
        <f t="shared" si="11"/>
        <v/>
      </c>
      <c r="B231" s="10" t="str">
        <f>+IF(A231=1,IF(YEAR(G231)&gt;=Parametre!$M$7,"Licence Benjamin, Minime, Cadet",IF(YEAR(G231)&lt;=Parametre!$M$4,"licence Sénior","licence Junior")),"")</f>
        <v/>
      </c>
      <c r="C231" s="10" t="str">
        <f t="shared" si="12"/>
        <v/>
      </c>
      <c r="D231" s="10" t="str">
        <f t="shared" si="13"/>
        <v/>
      </c>
      <c r="E231" s="192"/>
      <c r="F231" s="193"/>
      <c r="G231" s="194"/>
      <c r="H231" s="194"/>
      <c r="I231" s="195"/>
      <c r="J231" s="196"/>
      <c r="K231" s="197"/>
      <c r="L231" s="197"/>
      <c r="M231" s="197"/>
      <c r="N231" s="198"/>
      <c r="O231" s="193"/>
      <c r="P231" s="199"/>
      <c r="Q231" s="195"/>
      <c r="R231" s="196"/>
      <c r="S231" s="194"/>
      <c r="T231" s="194"/>
      <c r="U231" s="195"/>
      <c r="V231" s="196"/>
      <c r="W231" s="196"/>
      <c r="X231" s="196"/>
      <c r="Y231" s="194"/>
      <c r="Z231" s="194"/>
      <c r="AA231" s="194"/>
      <c r="AB231" s="194"/>
      <c r="AC231" s="194"/>
    </row>
    <row r="232" spans="1:29" ht="18" hidden="1" x14ac:dyDescent="0.35">
      <c r="A232" s="10" t="str">
        <f t="shared" si="11"/>
        <v/>
      </c>
      <c r="B232" s="10" t="str">
        <f>+IF(A232=1,IF(YEAR(G232)&gt;=Parametre!$M$7,"Licence Benjamin, Minime, Cadet",IF(YEAR(G232)&lt;=Parametre!$M$4,"licence Sénior","licence Junior")),"")</f>
        <v/>
      </c>
      <c r="C232" s="10" t="str">
        <f t="shared" si="12"/>
        <v/>
      </c>
      <c r="D232" s="10" t="str">
        <f t="shared" si="13"/>
        <v/>
      </c>
      <c r="E232" s="192"/>
      <c r="F232" s="193"/>
      <c r="G232" s="194"/>
      <c r="H232" s="194"/>
      <c r="I232" s="195"/>
      <c r="J232" s="196"/>
      <c r="K232" s="197"/>
      <c r="L232" s="197"/>
      <c r="M232" s="197"/>
      <c r="N232" s="198"/>
      <c r="O232" s="193"/>
      <c r="P232" s="199"/>
      <c r="Q232" s="195"/>
      <c r="R232" s="196"/>
      <c r="S232" s="194"/>
      <c r="T232" s="194"/>
      <c r="U232" s="195"/>
      <c r="V232" s="196"/>
      <c r="W232" s="196"/>
      <c r="X232" s="196"/>
      <c r="Y232" s="194"/>
      <c r="Z232" s="194"/>
      <c r="AA232" s="194"/>
      <c r="AB232" s="194"/>
      <c r="AC232" s="194"/>
    </row>
    <row r="233" spans="1:29" ht="18" hidden="1" x14ac:dyDescent="0.35">
      <c r="A233" s="10" t="str">
        <f t="shared" si="11"/>
        <v/>
      </c>
      <c r="B233" s="10" t="str">
        <f>+IF(A233=1,IF(YEAR(G233)&gt;=Parametre!$M$7,"Licence Benjamin, Minime, Cadet",IF(YEAR(G233)&lt;=Parametre!$M$4,"licence Sénior","licence Junior")),"")</f>
        <v/>
      </c>
      <c r="C233" s="10" t="str">
        <f t="shared" si="12"/>
        <v/>
      </c>
      <c r="D233" s="10" t="str">
        <f t="shared" si="13"/>
        <v/>
      </c>
      <c r="E233" s="192"/>
      <c r="F233" s="193"/>
      <c r="G233" s="194"/>
      <c r="H233" s="194"/>
      <c r="I233" s="195"/>
      <c r="J233" s="196"/>
      <c r="K233" s="197"/>
      <c r="L233" s="197"/>
      <c r="M233" s="197"/>
      <c r="N233" s="198"/>
      <c r="O233" s="193"/>
      <c r="P233" s="199"/>
      <c r="Q233" s="195"/>
      <c r="R233" s="196"/>
      <c r="S233" s="194"/>
      <c r="T233" s="194"/>
      <c r="U233" s="195"/>
      <c r="V233" s="196"/>
      <c r="W233" s="196"/>
      <c r="X233" s="196"/>
      <c r="Y233" s="194"/>
      <c r="Z233" s="194"/>
      <c r="AA233" s="194"/>
      <c r="AB233" s="194"/>
      <c r="AC233" s="194"/>
    </row>
    <row r="234" spans="1:29" ht="18" hidden="1" x14ac:dyDescent="0.35">
      <c r="A234" s="10" t="str">
        <f t="shared" si="11"/>
        <v/>
      </c>
      <c r="B234" s="10" t="str">
        <f>+IF(A234=1,IF(YEAR(G234)&gt;=Parametre!$M$7,"Licence Benjamin, Minime, Cadet",IF(YEAR(G234)&lt;=Parametre!$M$4,"licence Sénior","licence Junior")),"")</f>
        <v/>
      </c>
      <c r="C234" s="10" t="str">
        <f t="shared" si="12"/>
        <v/>
      </c>
      <c r="D234" s="10" t="str">
        <f t="shared" si="13"/>
        <v/>
      </c>
      <c r="E234" s="192"/>
      <c r="F234" s="193"/>
      <c r="G234" s="194"/>
      <c r="H234" s="194"/>
      <c r="I234" s="195"/>
      <c r="J234" s="196"/>
      <c r="K234" s="197"/>
      <c r="L234" s="197"/>
      <c r="M234" s="197"/>
      <c r="N234" s="198"/>
      <c r="O234" s="193"/>
      <c r="P234" s="199"/>
      <c r="Q234" s="195"/>
      <c r="R234" s="196"/>
      <c r="S234" s="194"/>
      <c r="T234" s="194"/>
      <c r="U234" s="195"/>
      <c r="V234" s="196"/>
      <c r="W234" s="196"/>
      <c r="X234" s="196"/>
      <c r="Y234" s="194"/>
      <c r="Z234" s="194"/>
      <c r="AA234" s="194"/>
      <c r="AB234" s="194"/>
      <c r="AC234" s="194"/>
    </row>
    <row r="235" spans="1:29" ht="18" hidden="1" x14ac:dyDescent="0.35">
      <c r="A235" s="10" t="str">
        <f t="shared" si="11"/>
        <v/>
      </c>
      <c r="B235" s="10" t="str">
        <f>+IF(A235=1,IF(YEAR(G235)&gt;=Parametre!$M$7,"Licence Benjamin, Minime, Cadet",IF(YEAR(G235)&lt;=Parametre!$M$4,"licence Sénior","licence Junior")),"")</f>
        <v/>
      </c>
      <c r="C235" s="10" t="str">
        <f t="shared" si="12"/>
        <v/>
      </c>
      <c r="D235" s="10" t="str">
        <f t="shared" si="13"/>
        <v/>
      </c>
      <c r="E235" s="192"/>
      <c r="F235" s="193"/>
      <c r="G235" s="194"/>
      <c r="H235" s="194"/>
      <c r="I235" s="195"/>
      <c r="J235" s="196"/>
      <c r="K235" s="197"/>
      <c r="L235" s="197"/>
      <c r="M235" s="197"/>
      <c r="N235" s="198"/>
      <c r="O235" s="193"/>
      <c r="P235" s="199"/>
      <c r="Q235" s="195"/>
      <c r="R235" s="196"/>
      <c r="S235" s="194"/>
      <c r="T235" s="194"/>
      <c r="U235" s="195"/>
      <c r="V235" s="196"/>
      <c r="W235" s="196"/>
      <c r="X235" s="196"/>
      <c r="Y235" s="194"/>
      <c r="Z235" s="194"/>
      <c r="AA235" s="194"/>
      <c r="AB235" s="194"/>
      <c r="AC235" s="194"/>
    </row>
    <row r="236" spans="1:29" ht="18" hidden="1" x14ac:dyDescent="0.35">
      <c r="A236" s="10" t="str">
        <f t="shared" si="11"/>
        <v/>
      </c>
      <c r="B236" s="10" t="str">
        <f>+IF(A236=1,IF(YEAR(G236)&gt;=Parametre!$M$7,"Licence Benjamin, Minime, Cadet",IF(YEAR(G236)&lt;=Parametre!$M$4,"licence Sénior","licence Junior")),"")</f>
        <v/>
      </c>
      <c r="C236" s="10" t="str">
        <f t="shared" si="12"/>
        <v/>
      </c>
      <c r="D236" s="10" t="str">
        <f t="shared" si="13"/>
        <v/>
      </c>
      <c r="E236" s="192"/>
      <c r="F236" s="193"/>
      <c r="G236" s="194"/>
      <c r="H236" s="194"/>
      <c r="I236" s="195"/>
      <c r="J236" s="196"/>
      <c r="K236" s="197"/>
      <c r="L236" s="197"/>
      <c r="M236" s="197"/>
      <c r="N236" s="198"/>
      <c r="O236" s="193"/>
      <c r="P236" s="199"/>
      <c r="Q236" s="195"/>
      <c r="R236" s="196"/>
      <c r="S236" s="194"/>
      <c r="T236" s="194"/>
      <c r="U236" s="195"/>
      <c r="V236" s="196"/>
      <c r="W236" s="196"/>
      <c r="X236" s="196"/>
      <c r="Y236" s="194"/>
      <c r="Z236" s="194"/>
      <c r="AA236" s="194"/>
      <c r="AB236" s="194"/>
      <c r="AC236" s="194"/>
    </row>
    <row r="237" spans="1:29" ht="18" hidden="1" x14ac:dyDescent="0.35">
      <c r="A237" s="10" t="str">
        <f t="shared" si="11"/>
        <v/>
      </c>
      <c r="B237" s="10" t="str">
        <f>+IF(A237=1,IF(YEAR(G237)&gt;=Parametre!$M$7,"Licence Benjamin, Minime, Cadet",IF(YEAR(G237)&lt;=Parametre!$M$4,"licence Sénior","licence Junior")),"")</f>
        <v/>
      </c>
      <c r="C237" s="10" t="str">
        <f t="shared" si="12"/>
        <v/>
      </c>
      <c r="D237" s="10" t="str">
        <f t="shared" si="13"/>
        <v/>
      </c>
      <c r="E237" s="192"/>
      <c r="F237" s="193"/>
      <c r="G237" s="194"/>
      <c r="H237" s="194"/>
      <c r="I237" s="195"/>
      <c r="J237" s="196"/>
      <c r="K237" s="197"/>
      <c r="L237" s="197"/>
      <c r="M237" s="197"/>
      <c r="N237" s="198"/>
      <c r="O237" s="193"/>
      <c r="P237" s="199"/>
      <c r="Q237" s="195"/>
      <c r="R237" s="196"/>
      <c r="S237" s="194"/>
      <c r="T237" s="194"/>
      <c r="U237" s="195"/>
      <c r="V237" s="196"/>
      <c r="W237" s="196"/>
      <c r="X237" s="196"/>
      <c r="Y237" s="194"/>
      <c r="Z237" s="194"/>
      <c r="AA237" s="194"/>
      <c r="AB237" s="194"/>
      <c r="AC237" s="194"/>
    </row>
    <row r="238" spans="1:29" ht="18" hidden="1" x14ac:dyDescent="0.35">
      <c r="A238" s="10" t="str">
        <f t="shared" si="11"/>
        <v/>
      </c>
      <c r="B238" s="10" t="str">
        <f>+IF(A238=1,IF(YEAR(G238)&gt;=Parametre!$M$7,"Licence Benjamin, Minime, Cadet",IF(YEAR(G238)&lt;=Parametre!$M$4,"licence Sénior","licence Junior")),"")</f>
        <v/>
      </c>
      <c r="C238" s="10" t="str">
        <f t="shared" si="12"/>
        <v/>
      </c>
      <c r="D238" s="10" t="str">
        <f t="shared" si="13"/>
        <v/>
      </c>
      <c r="E238" s="192"/>
      <c r="F238" s="193"/>
      <c r="G238" s="194"/>
      <c r="H238" s="194"/>
      <c r="I238" s="195"/>
      <c r="J238" s="196"/>
      <c r="K238" s="197"/>
      <c r="L238" s="197"/>
      <c r="M238" s="197"/>
      <c r="N238" s="198"/>
      <c r="O238" s="193"/>
      <c r="P238" s="199"/>
      <c r="Q238" s="195"/>
      <c r="R238" s="196"/>
      <c r="S238" s="194"/>
      <c r="T238" s="194"/>
      <c r="U238" s="195"/>
      <c r="V238" s="196"/>
      <c r="W238" s="196"/>
      <c r="X238" s="196"/>
      <c r="Y238" s="194"/>
      <c r="Z238" s="194"/>
      <c r="AA238" s="194"/>
      <c r="AB238" s="194"/>
      <c r="AC238" s="194"/>
    </row>
    <row r="239" spans="1:29" ht="18" hidden="1" x14ac:dyDescent="0.35">
      <c r="A239" s="10" t="str">
        <f t="shared" si="11"/>
        <v/>
      </c>
      <c r="B239" s="10" t="str">
        <f>+IF(A239=1,IF(YEAR(G239)&gt;=Parametre!$M$7,"Licence Benjamin, Minime, Cadet",IF(YEAR(G239)&lt;=Parametre!$M$4,"licence Sénior","licence Junior")),"")</f>
        <v/>
      </c>
      <c r="C239" s="10" t="str">
        <f t="shared" si="12"/>
        <v/>
      </c>
      <c r="D239" s="10" t="str">
        <f t="shared" si="13"/>
        <v/>
      </c>
      <c r="E239" s="192"/>
      <c r="F239" s="193"/>
      <c r="G239" s="194"/>
      <c r="H239" s="194"/>
      <c r="I239" s="195"/>
      <c r="J239" s="196"/>
      <c r="K239" s="197"/>
      <c r="L239" s="197"/>
      <c r="M239" s="197"/>
      <c r="N239" s="198"/>
      <c r="O239" s="193"/>
      <c r="P239" s="199"/>
      <c r="Q239" s="195"/>
      <c r="R239" s="196"/>
      <c r="S239" s="194"/>
      <c r="T239" s="194"/>
      <c r="U239" s="195"/>
      <c r="V239" s="196"/>
      <c r="W239" s="196"/>
      <c r="X239" s="196"/>
      <c r="Y239" s="194"/>
      <c r="Z239" s="194"/>
      <c r="AA239" s="194"/>
      <c r="AB239" s="194"/>
      <c r="AC239" s="194"/>
    </row>
    <row r="240" spans="1:29" ht="18" hidden="1" x14ac:dyDescent="0.35">
      <c r="A240" s="10" t="str">
        <f t="shared" si="11"/>
        <v/>
      </c>
      <c r="B240" s="10" t="str">
        <f>+IF(A240=1,IF(YEAR(G240)&gt;=Parametre!$M$7,"Licence Benjamin, Minime, Cadet",IF(YEAR(G240)&lt;=Parametre!$M$4,"licence Sénior","licence Junior")),"")</f>
        <v/>
      </c>
      <c r="C240" s="10" t="str">
        <f t="shared" si="12"/>
        <v/>
      </c>
      <c r="D240" s="10" t="str">
        <f t="shared" si="13"/>
        <v/>
      </c>
      <c r="E240" s="192"/>
      <c r="F240" s="193"/>
      <c r="G240" s="194"/>
      <c r="H240" s="194"/>
      <c r="I240" s="195"/>
      <c r="J240" s="196"/>
      <c r="K240" s="197"/>
      <c r="L240" s="197"/>
      <c r="M240" s="197"/>
      <c r="N240" s="198"/>
      <c r="O240" s="193"/>
      <c r="P240" s="199"/>
      <c r="Q240" s="195"/>
      <c r="R240" s="196"/>
      <c r="S240" s="194"/>
      <c r="T240" s="194"/>
      <c r="U240" s="195"/>
      <c r="V240" s="196"/>
      <c r="W240" s="196"/>
      <c r="X240" s="196"/>
      <c r="Y240" s="194"/>
      <c r="Z240" s="194"/>
      <c r="AA240" s="194"/>
      <c r="AB240" s="194"/>
      <c r="AC240" s="194"/>
    </row>
    <row r="241" spans="1:29" ht="18" hidden="1" x14ac:dyDescent="0.35">
      <c r="A241" s="10" t="str">
        <f t="shared" si="11"/>
        <v/>
      </c>
      <c r="B241" s="10" t="str">
        <f>+IF(A241=1,IF(YEAR(G241)&gt;=Parametre!$M$7,"Licence Benjamin, Minime, Cadet",IF(YEAR(G241)&lt;=Parametre!$M$4,"licence Sénior","licence Junior")),"")</f>
        <v/>
      </c>
      <c r="C241" s="10" t="str">
        <f t="shared" si="12"/>
        <v/>
      </c>
      <c r="D241" s="10" t="str">
        <f t="shared" si="13"/>
        <v/>
      </c>
      <c r="E241" s="192"/>
      <c r="F241" s="193"/>
      <c r="G241" s="194"/>
      <c r="H241" s="194"/>
      <c r="I241" s="195"/>
      <c r="J241" s="196"/>
      <c r="K241" s="197"/>
      <c r="L241" s="197"/>
      <c r="M241" s="197"/>
      <c r="N241" s="198"/>
      <c r="O241" s="193"/>
      <c r="P241" s="199"/>
      <c r="Q241" s="195"/>
      <c r="R241" s="196"/>
      <c r="S241" s="194"/>
      <c r="T241" s="194"/>
      <c r="U241" s="195"/>
      <c r="V241" s="196"/>
      <c r="W241" s="196"/>
      <c r="X241" s="196"/>
      <c r="Y241" s="194"/>
      <c r="Z241" s="194"/>
      <c r="AA241" s="194"/>
      <c r="AB241" s="194"/>
      <c r="AC241" s="194"/>
    </row>
    <row r="242" spans="1:29" ht="18" hidden="1" x14ac:dyDescent="0.35">
      <c r="A242" s="10" t="str">
        <f t="shared" si="11"/>
        <v/>
      </c>
      <c r="B242" s="10" t="str">
        <f>+IF(A242=1,IF(YEAR(G242)&gt;=Parametre!$M$7,"Licence Benjamin, Minime, Cadet",IF(YEAR(G242)&lt;=Parametre!$M$4,"licence Sénior","licence Junior")),"")</f>
        <v/>
      </c>
      <c r="C242" s="10" t="str">
        <f t="shared" si="12"/>
        <v/>
      </c>
      <c r="D242" s="10" t="str">
        <f t="shared" si="13"/>
        <v/>
      </c>
      <c r="E242" s="192"/>
      <c r="F242" s="193"/>
      <c r="G242" s="194"/>
      <c r="H242" s="194"/>
      <c r="I242" s="195"/>
      <c r="J242" s="196"/>
      <c r="K242" s="197"/>
      <c r="L242" s="197"/>
      <c r="M242" s="197"/>
      <c r="N242" s="198"/>
      <c r="O242" s="193"/>
      <c r="P242" s="199"/>
      <c r="Q242" s="195"/>
      <c r="R242" s="196"/>
      <c r="S242" s="194"/>
      <c r="T242" s="194"/>
      <c r="U242" s="195"/>
      <c r="V242" s="196"/>
      <c r="W242" s="196"/>
      <c r="X242" s="196"/>
      <c r="Y242" s="194"/>
      <c r="Z242" s="194"/>
      <c r="AA242" s="194"/>
      <c r="AB242" s="194"/>
      <c r="AC242" s="194"/>
    </row>
    <row r="243" spans="1:29" ht="18" hidden="1" x14ac:dyDescent="0.35">
      <c r="A243" s="10" t="str">
        <f t="shared" si="11"/>
        <v/>
      </c>
      <c r="B243" s="10" t="str">
        <f>+IF(A243=1,IF(YEAR(G243)&gt;=Parametre!$M$7,"Licence Benjamin, Minime, Cadet",IF(YEAR(G243)&lt;=Parametre!$M$4,"licence Sénior","licence Junior")),"")</f>
        <v/>
      </c>
      <c r="C243" s="10" t="str">
        <f t="shared" si="12"/>
        <v/>
      </c>
      <c r="D243" s="10" t="str">
        <f t="shared" si="13"/>
        <v/>
      </c>
      <c r="E243" s="192"/>
      <c r="F243" s="193"/>
      <c r="G243" s="194"/>
      <c r="H243" s="194"/>
      <c r="I243" s="195"/>
      <c r="J243" s="196"/>
      <c r="K243" s="197"/>
      <c r="L243" s="197"/>
      <c r="M243" s="197"/>
      <c r="N243" s="198"/>
      <c r="O243" s="193"/>
      <c r="P243" s="199"/>
      <c r="Q243" s="195"/>
      <c r="R243" s="196"/>
      <c r="S243" s="194"/>
      <c r="T243" s="194"/>
      <c r="U243" s="195"/>
      <c r="V243" s="196"/>
      <c r="W243" s="196"/>
      <c r="X243" s="196"/>
      <c r="Y243" s="194"/>
      <c r="Z243" s="194"/>
      <c r="AA243" s="194"/>
      <c r="AB243" s="194"/>
      <c r="AC243" s="194"/>
    </row>
    <row r="244" spans="1:29" ht="18" hidden="1" x14ac:dyDescent="0.35">
      <c r="A244" s="10" t="str">
        <f t="shared" si="11"/>
        <v/>
      </c>
      <c r="B244" s="10" t="str">
        <f>+IF(A244=1,IF(YEAR(G244)&gt;=Parametre!$M$7,"Licence Benjamin, Minime, Cadet",IF(YEAR(G244)&lt;=Parametre!$M$4,"licence Sénior","licence Junior")),"")</f>
        <v/>
      </c>
      <c r="C244" s="10" t="str">
        <f t="shared" si="12"/>
        <v/>
      </c>
      <c r="D244" s="10" t="str">
        <f t="shared" si="13"/>
        <v/>
      </c>
      <c r="E244" s="192"/>
      <c r="F244" s="193"/>
      <c r="G244" s="194"/>
      <c r="H244" s="194"/>
      <c r="I244" s="195"/>
      <c r="J244" s="196"/>
      <c r="K244" s="197"/>
      <c r="L244" s="197"/>
      <c r="M244" s="197"/>
      <c r="N244" s="198"/>
      <c r="O244" s="193"/>
      <c r="P244" s="199"/>
      <c r="Q244" s="195"/>
      <c r="R244" s="196"/>
      <c r="S244" s="194"/>
      <c r="T244" s="194"/>
      <c r="U244" s="195"/>
      <c r="V244" s="196"/>
      <c r="W244" s="196"/>
      <c r="X244" s="196"/>
      <c r="Y244" s="194"/>
      <c r="Z244" s="194"/>
      <c r="AA244" s="194"/>
      <c r="AB244" s="194"/>
      <c r="AC244" s="194"/>
    </row>
    <row r="245" spans="1:29" ht="18" hidden="1" x14ac:dyDescent="0.35">
      <c r="A245" s="10" t="str">
        <f t="shared" si="11"/>
        <v/>
      </c>
      <c r="B245" s="10" t="str">
        <f>+IF(A245=1,IF(YEAR(G245)&gt;=Parametre!$M$7,"Licence Benjamin, Minime, Cadet",IF(YEAR(G245)&lt;=Parametre!$M$4,"licence Sénior","licence Junior")),"")</f>
        <v/>
      </c>
      <c r="C245" s="10" t="str">
        <f t="shared" si="12"/>
        <v/>
      </c>
      <c r="D245" s="10" t="str">
        <f t="shared" si="13"/>
        <v/>
      </c>
      <c r="E245" s="192"/>
      <c r="F245" s="193"/>
      <c r="G245" s="194"/>
      <c r="H245" s="194"/>
      <c r="I245" s="195"/>
      <c r="J245" s="196"/>
      <c r="K245" s="197"/>
      <c r="L245" s="197"/>
      <c r="M245" s="197"/>
      <c r="N245" s="198"/>
      <c r="O245" s="193"/>
      <c r="P245" s="199"/>
      <c r="Q245" s="195"/>
      <c r="R245" s="196"/>
      <c r="S245" s="194"/>
      <c r="T245" s="194"/>
      <c r="U245" s="195"/>
      <c r="V245" s="196"/>
      <c r="W245" s="196"/>
      <c r="X245" s="196"/>
      <c r="Y245" s="194"/>
      <c r="Z245" s="194"/>
      <c r="AA245" s="194"/>
      <c r="AB245" s="194"/>
      <c r="AC245" s="194"/>
    </row>
    <row r="246" spans="1:29" ht="18" hidden="1" x14ac:dyDescent="0.35">
      <c r="A246" s="10" t="str">
        <f t="shared" si="11"/>
        <v/>
      </c>
      <c r="B246" s="10" t="str">
        <f>+IF(A246=1,IF(YEAR(G246)&gt;=Parametre!$M$7,"Licence Benjamin, Minime, Cadet",IF(YEAR(G246)&lt;=Parametre!$M$4,"licence Sénior","licence Junior")),"")</f>
        <v/>
      </c>
      <c r="C246" s="10" t="str">
        <f t="shared" si="12"/>
        <v/>
      </c>
      <c r="D246" s="10" t="str">
        <f t="shared" si="13"/>
        <v/>
      </c>
      <c r="E246" s="192"/>
      <c r="F246" s="193"/>
      <c r="G246" s="194"/>
      <c r="H246" s="194"/>
      <c r="I246" s="195"/>
      <c r="J246" s="196"/>
      <c r="K246" s="197"/>
      <c r="L246" s="197"/>
      <c r="M246" s="197"/>
      <c r="N246" s="198"/>
      <c r="O246" s="193"/>
      <c r="P246" s="199"/>
      <c r="Q246" s="195"/>
      <c r="R246" s="196"/>
      <c r="S246" s="194"/>
      <c r="T246" s="194"/>
      <c r="U246" s="195"/>
      <c r="V246" s="196"/>
      <c r="W246" s="196"/>
      <c r="X246" s="196"/>
      <c r="Y246" s="194"/>
      <c r="Z246" s="194"/>
      <c r="AA246" s="194"/>
      <c r="AB246" s="194"/>
      <c r="AC246" s="194"/>
    </row>
    <row r="247" spans="1:29" ht="18" hidden="1" x14ac:dyDescent="0.35">
      <c r="A247" s="10" t="str">
        <f t="shared" si="11"/>
        <v/>
      </c>
      <c r="B247" s="10" t="str">
        <f>+IF(A247=1,IF(YEAR(G247)&gt;=Parametre!$M$7,"Licence Benjamin, Minime, Cadet",IF(YEAR(G247)&lt;=Parametre!$M$4,"licence Sénior","licence Junior")),"")</f>
        <v/>
      </c>
      <c r="C247" s="10" t="str">
        <f t="shared" si="12"/>
        <v/>
      </c>
      <c r="D247" s="10" t="str">
        <f t="shared" si="13"/>
        <v/>
      </c>
      <c r="E247" s="192"/>
      <c r="F247" s="193"/>
      <c r="G247" s="194"/>
      <c r="H247" s="194"/>
      <c r="I247" s="195"/>
      <c r="J247" s="196"/>
      <c r="K247" s="197"/>
      <c r="L247" s="197"/>
      <c r="M247" s="197"/>
      <c r="N247" s="198"/>
      <c r="O247" s="193"/>
      <c r="P247" s="199"/>
      <c r="Q247" s="195"/>
      <c r="R247" s="196"/>
      <c r="S247" s="194"/>
      <c r="T247" s="194"/>
      <c r="U247" s="195"/>
      <c r="V247" s="196"/>
      <c r="W247" s="196"/>
      <c r="X247" s="196"/>
      <c r="Y247" s="194"/>
      <c r="Z247" s="194"/>
      <c r="AA247" s="194"/>
      <c r="AB247" s="194"/>
      <c r="AC247" s="194"/>
    </row>
    <row r="248" spans="1:29" ht="18" hidden="1" x14ac:dyDescent="0.35">
      <c r="A248" s="10" t="str">
        <f t="shared" si="11"/>
        <v/>
      </c>
      <c r="B248" s="10" t="str">
        <f>+IF(A248=1,IF(YEAR(G248)&gt;=Parametre!$M$7,"Licence Benjamin, Minime, Cadet",IF(YEAR(G248)&lt;=Parametre!$M$4,"licence Sénior","licence Junior")),"")</f>
        <v/>
      </c>
      <c r="C248" s="10" t="str">
        <f t="shared" si="12"/>
        <v/>
      </c>
      <c r="D248" s="10" t="str">
        <f t="shared" si="13"/>
        <v/>
      </c>
      <c r="E248" s="192"/>
      <c r="F248" s="193"/>
      <c r="G248" s="194"/>
      <c r="H248" s="194"/>
      <c r="I248" s="195"/>
      <c r="J248" s="196"/>
      <c r="K248" s="197"/>
      <c r="L248" s="197"/>
      <c r="M248" s="197"/>
      <c r="N248" s="198"/>
      <c r="O248" s="193"/>
      <c r="P248" s="199"/>
      <c r="Q248" s="195"/>
      <c r="R248" s="196"/>
      <c r="S248" s="194"/>
      <c r="T248" s="194"/>
      <c r="U248" s="195"/>
      <c r="V248" s="196"/>
      <c r="W248" s="196"/>
      <c r="X248" s="196"/>
      <c r="Y248" s="194"/>
      <c r="Z248" s="194"/>
      <c r="AA248" s="194"/>
      <c r="AB248" s="194"/>
      <c r="AC248" s="194"/>
    </row>
    <row r="249" spans="1:29" ht="18" hidden="1" x14ac:dyDescent="0.35">
      <c r="A249" s="10" t="str">
        <f t="shared" si="11"/>
        <v/>
      </c>
      <c r="B249" s="10" t="str">
        <f>+IF(A249=1,IF(YEAR(G249)&gt;=Parametre!$M$7,"Licence Benjamin, Minime, Cadet",IF(YEAR(G249)&lt;=Parametre!$M$4,"licence Sénior","licence Junior")),"")</f>
        <v/>
      </c>
      <c r="C249" s="10" t="str">
        <f t="shared" si="12"/>
        <v/>
      </c>
      <c r="D249" s="10" t="str">
        <f t="shared" si="13"/>
        <v/>
      </c>
      <c r="E249" s="192"/>
      <c r="F249" s="193"/>
      <c r="G249" s="194"/>
      <c r="H249" s="194"/>
      <c r="I249" s="195"/>
      <c r="J249" s="196"/>
      <c r="K249" s="197"/>
      <c r="L249" s="197"/>
      <c r="M249" s="197"/>
      <c r="N249" s="198"/>
      <c r="O249" s="193"/>
      <c r="P249" s="199"/>
      <c r="Q249" s="195"/>
      <c r="R249" s="196"/>
      <c r="S249" s="194"/>
      <c r="T249" s="194"/>
      <c r="U249" s="195"/>
      <c r="V249" s="196"/>
      <c r="W249" s="196"/>
      <c r="X249" s="196"/>
      <c r="Y249" s="194"/>
      <c r="Z249" s="194"/>
      <c r="AA249" s="194"/>
      <c r="AB249" s="194"/>
      <c r="AC249" s="194"/>
    </row>
    <row r="250" spans="1:29" ht="18" hidden="1" x14ac:dyDescent="0.35">
      <c r="A250" s="10" t="str">
        <f t="shared" si="11"/>
        <v/>
      </c>
      <c r="B250" s="10" t="str">
        <f>+IF(A250=1,IF(YEAR(G250)&gt;=Parametre!$M$7,"Licence Benjamin, Minime, Cadet",IF(YEAR(G250)&lt;=Parametre!$M$4,"licence Sénior","licence Junior")),"")</f>
        <v/>
      </c>
      <c r="C250" s="10" t="str">
        <f t="shared" si="12"/>
        <v/>
      </c>
      <c r="D250" s="10" t="str">
        <f t="shared" si="13"/>
        <v/>
      </c>
      <c r="E250" s="192"/>
      <c r="F250" s="193"/>
      <c r="G250" s="194"/>
      <c r="H250" s="194"/>
      <c r="I250" s="195"/>
      <c r="J250" s="196"/>
      <c r="K250" s="197"/>
      <c r="L250" s="197"/>
      <c r="M250" s="197"/>
      <c r="N250" s="198"/>
      <c r="O250" s="193"/>
      <c r="P250" s="199"/>
      <c r="Q250" s="195"/>
      <c r="R250" s="196"/>
      <c r="S250" s="194"/>
      <c r="T250" s="194"/>
      <c r="U250" s="195"/>
      <c r="V250" s="196"/>
      <c r="W250" s="196"/>
      <c r="X250" s="196"/>
      <c r="Y250" s="194"/>
      <c r="Z250" s="194"/>
      <c r="AA250" s="194"/>
      <c r="AB250" s="194"/>
      <c r="AC250" s="194"/>
    </row>
    <row r="251" spans="1:29" ht="18" hidden="1" x14ac:dyDescent="0.35">
      <c r="A251" s="10" t="str">
        <f t="shared" si="11"/>
        <v/>
      </c>
      <c r="B251" s="10" t="str">
        <f>+IF(A251=1,IF(YEAR(G251)&gt;=Parametre!$M$7,"Licence Benjamin, Minime, Cadet",IF(YEAR(G251)&lt;=Parametre!$M$4,"licence Sénior","licence Junior")),"")</f>
        <v/>
      </c>
      <c r="C251" s="10" t="str">
        <f t="shared" si="12"/>
        <v/>
      </c>
      <c r="D251" s="10" t="str">
        <f t="shared" si="13"/>
        <v/>
      </c>
      <c r="E251" s="192"/>
      <c r="F251" s="193"/>
      <c r="G251" s="194"/>
      <c r="H251" s="194"/>
      <c r="I251" s="195"/>
      <c r="J251" s="196"/>
      <c r="K251" s="197"/>
      <c r="L251" s="197"/>
      <c r="M251" s="197"/>
      <c r="N251" s="198"/>
      <c r="O251" s="193"/>
      <c r="P251" s="199"/>
      <c r="Q251" s="195"/>
      <c r="R251" s="196"/>
      <c r="S251" s="194"/>
      <c r="T251" s="194"/>
      <c r="U251" s="195"/>
      <c r="V251" s="196"/>
      <c r="W251" s="196"/>
      <c r="X251" s="196"/>
      <c r="Y251" s="194"/>
      <c r="Z251" s="194"/>
      <c r="AA251" s="194"/>
      <c r="AB251" s="194"/>
      <c r="AC251" s="194"/>
    </row>
    <row r="252" spans="1:29" ht="18" hidden="1" x14ac:dyDescent="0.35">
      <c r="A252" s="10" t="str">
        <f t="shared" si="11"/>
        <v/>
      </c>
      <c r="B252" s="10" t="str">
        <f>+IF(A252=1,IF(YEAR(G252)&gt;=Parametre!$M$7,"Licence Benjamin, Minime, Cadet",IF(YEAR(G252)&lt;=Parametre!$M$4,"licence Sénior","licence Junior")),"")</f>
        <v/>
      </c>
      <c r="C252" s="10" t="str">
        <f t="shared" si="12"/>
        <v/>
      </c>
      <c r="D252" s="10" t="str">
        <f t="shared" si="13"/>
        <v/>
      </c>
      <c r="E252" s="192"/>
      <c r="F252" s="193"/>
      <c r="G252" s="194"/>
      <c r="H252" s="194"/>
      <c r="I252" s="195"/>
      <c r="J252" s="196"/>
      <c r="K252" s="197"/>
      <c r="L252" s="197"/>
      <c r="M252" s="197"/>
      <c r="N252" s="198"/>
      <c r="O252" s="193"/>
      <c r="P252" s="199"/>
      <c r="Q252" s="195"/>
      <c r="R252" s="196"/>
      <c r="S252" s="194"/>
      <c r="T252" s="194"/>
      <c r="U252" s="195"/>
      <c r="V252" s="196"/>
      <c r="W252" s="196"/>
      <c r="X252" s="196"/>
      <c r="Y252" s="194"/>
      <c r="Z252" s="194"/>
      <c r="AA252" s="194"/>
      <c r="AB252" s="194"/>
      <c r="AC252" s="194"/>
    </row>
    <row r="253" spans="1:29" ht="18" hidden="1" x14ac:dyDescent="0.35">
      <c r="A253" s="10" t="str">
        <f t="shared" si="11"/>
        <v/>
      </c>
      <c r="B253" s="10" t="str">
        <f>+IF(A253=1,IF(YEAR(G253)&gt;=Parametre!$M$7,"Licence Benjamin, Minime, Cadet",IF(YEAR(G253)&lt;=Parametre!$M$4,"licence Sénior","licence Junior")),"")</f>
        <v/>
      </c>
      <c r="C253" s="10" t="str">
        <f t="shared" si="12"/>
        <v/>
      </c>
      <c r="D253" s="10" t="str">
        <f t="shared" si="13"/>
        <v/>
      </c>
      <c r="E253" s="192"/>
      <c r="F253" s="193"/>
      <c r="G253" s="194"/>
      <c r="H253" s="194"/>
      <c r="I253" s="195"/>
      <c r="J253" s="196"/>
      <c r="K253" s="197"/>
      <c r="L253" s="197"/>
      <c r="M253" s="197"/>
      <c r="N253" s="198"/>
      <c r="O253" s="193"/>
      <c r="P253" s="199"/>
      <c r="Q253" s="195"/>
      <c r="R253" s="196"/>
      <c r="S253" s="194"/>
      <c r="T253" s="194"/>
      <c r="U253" s="195"/>
      <c r="V253" s="196"/>
      <c r="W253" s="196"/>
      <c r="X253" s="196"/>
      <c r="Y253" s="194"/>
      <c r="Z253" s="194"/>
      <c r="AA253" s="194"/>
      <c r="AB253" s="194"/>
      <c r="AC253" s="194"/>
    </row>
    <row r="254" spans="1:29" ht="18" hidden="1" x14ac:dyDescent="0.35">
      <c r="A254" s="10" t="str">
        <f t="shared" si="11"/>
        <v/>
      </c>
      <c r="B254" s="10" t="str">
        <f>+IF(A254=1,IF(YEAR(G254)&gt;=Parametre!$M$7,"Licence Benjamin, Minime, Cadet",IF(YEAR(G254)&lt;=Parametre!$M$4,"licence Sénior","licence Junior")),"")</f>
        <v/>
      </c>
      <c r="C254" s="10" t="str">
        <f t="shared" si="12"/>
        <v/>
      </c>
      <c r="D254" s="10" t="str">
        <f t="shared" si="13"/>
        <v/>
      </c>
      <c r="E254" s="192"/>
      <c r="F254" s="193"/>
      <c r="G254" s="194"/>
      <c r="H254" s="194"/>
      <c r="I254" s="195"/>
      <c r="J254" s="196"/>
      <c r="K254" s="197"/>
      <c r="L254" s="197"/>
      <c r="M254" s="197"/>
      <c r="N254" s="198"/>
      <c r="O254" s="193"/>
      <c r="P254" s="199"/>
      <c r="Q254" s="195"/>
      <c r="R254" s="196"/>
      <c r="S254" s="194"/>
      <c r="T254" s="194"/>
      <c r="U254" s="195"/>
      <c r="V254" s="196"/>
      <c r="W254" s="196"/>
      <c r="X254" s="196"/>
      <c r="Y254" s="194"/>
      <c r="Z254" s="194"/>
      <c r="AA254" s="194"/>
      <c r="AB254" s="194"/>
      <c r="AC254" s="194"/>
    </row>
    <row r="255" spans="1:29" ht="18" hidden="1" x14ac:dyDescent="0.35">
      <c r="A255" s="10" t="str">
        <f t="shared" si="11"/>
        <v/>
      </c>
      <c r="B255" s="10" t="str">
        <f>+IF(A255=1,IF(YEAR(G255)&gt;=Parametre!$M$7,"Licence Benjamin, Minime, Cadet",IF(YEAR(G255)&lt;=Parametre!$M$4,"licence Sénior","licence Junior")),"")</f>
        <v/>
      </c>
      <c r="C255" s="10" t="str">
        <f t="shared" si="12"/>
        <v/>
      </c>
      <c r="D255" s="10" t="str">
        <f t="shared" si="13"/>
        <v/>
      </c>
      <c r="E255" s="192"/>
      <c r="F255" s="193"/>
      <c r="G255" s="194"/>
      <c r="H255" s="194"/>
      <c r="I255" s="195"/>
      <c r="J255" s="196"/>
      <c r="K255" s="197"/>
      <c r="L255" s="197"/>
      <c r="M255" s="197"/>
      <c r="N255" s="198"/>
      <c r="O255" s="193"/>
      <c r="P255" s="199"/>
      <c r="Q255" s="195"/>
      <c r="R255" s="196"/>
      <c r="S255" s="194"/>
      <c r="T255" s="194"/>
      <c r="U255" s="195"/>
      <c r="V255" s="196"/>
      <c r="W255" s="196"/>
      <c r="X255" s="196"/>
      <c r="Y255" s="194"/>
      <c r="Z255" s="194"/>
      <c r="AA255" s="194"/>
      <c r="AB255" s="194"/>
      <c r="AC255" s="194"/>
    </row>
    <row r="256" spans="1:29" ht="18" hidden="1" x14ac:dyDescent="0.35">
      <c r="A256" s="10" t="str">
        <f t="shared" si="11"/>
        <v/>
      </c>
      <c r="B256" s="10" t="str">
        <f>+IF(A256=1,IF(YEAR(G256)&gt;=Parametre!$M$7,"Licence Benjamin, Minime, Cadet",IF(YEAR(G256)&lt;=Parametre!$M$4,"licence Sénior","licence Junior")),"")</f>
        <v/>
      </c>
      <c r="C256" s="10" t="str">
        <f t="shared" si="12"/>
        <v/>
      </c>
      <c r="D256" s="10" t="str">
        <f t="shared" si="13"/>
        <v/>
      </c>
      <c r="E256" s="192"/>
      <c r="F256" s="193"/>
      <c r="G256" s="194"/>
      <c r="H256" s="194"/>
      <c r="I256" s="195"/>
      <c r="J256" s="196"/>
      <c r="K256" s="197"/>
      <c r="L256" s="197"/>
      <c r="M256" s="197"/>
      <c r="N256" s="198"/>
      <c r="O256" s="193"/>
      <c r="P256" s="199"/>
      <c r="Q256" s="195"/>
      <c r="R256" s="196"/>
      <c r="S256" s="194"/>
      <c r="T256" s="194"/>
      <c r="U256" s="195"/>
      <c r="V256" s="196"/>
      <c r="W256" s="196"/>
      <c r="X256" s="196"/>
      <c r="Y256" s="194"/>
      <c r="Z256" s="194"/>
      <c r="AA256" s="194"/>
      <c r="AB256" s="194"/>
      <c r="AC256" s="194"/>
    </row>
    <row r="257" spans="1:29" ht="18" hidden="1" x14ac:dyDescent="0.35">
      <c r="A257" s="10" t="str">
        <f t="shared" si="11"/>
        <v/>
      </c>
      <c r="B257" s="10" t="str">
        <f>+IF(A257=1,IF(YEAR(G257)&gt;=Parametre!$M$7,"Licence Benjamin, Minime, Cadet",IF(YEAR(G257)&lt;=Parametre!$M$4,"licence Sénior","licence Junior")),"")</f>
        <v/>
      </c>
      <c r="C257" s="10" t="str">
        <f t="shared" si="12"/>
        <v/>
      </c>
      <c r="D257" s="10" t="str">
        <f t="shared" si="13"/>
        <v/>
      </c>
      <c r="E257" s="192"/>
      <c r="F257" s="193"/>
      <c r="G257" s="194"/>
      <c r="H257" s="194"/>
      <c r="I257" s="195"/>
      <c r="J257" s="196"/>
      <c r="K257" s="197"/>
      <c r="L257" s="197"/>
      <c r="M257" s="197"/>
      <c r="N257" s="198"/>
      <c r="O257" s="193"/>
      <c r="P257" s="199"/>
      <c r="Q257" s="195"/>
      <c r="R257" s="196"/>
      <c r="S257" s="194"/>
      <c r="T257" s="194"/>
      <c r="U257" s="195"/>
      <c r="V257" s="196"/>
      <c r="W257" s="196"/>
      <c r="X257" s="196"/>
      <c r="Y257" s="194"/>
      <c r="Z257" s="194"/>
      <c r="AA257" s="194"/>
      <c r="AB257" s="194"/>
      <c r="AC257" s="194"/>
    </row>
    <row r="258" spans="1:29" ht="18" hidden="1" x14ac:dyDescent="0.35">
      <c r="A258" s="10" t="str">
        <f t="shared" si="11"/>
        <v/>
      </c>
      <c r="B258" s="10" t="str">
        <f>+IF(A258=1,IF(YEAR(G258)&gt;=Parametre!$M$7,"Licence Benjamin, Minime, Cadet",IF(YEAR(G258)&lt;=Parametre!$M$4,"licence Sénior","licence Junior")),"")</f>
        <v/>
      </c>
      <c r="C258" s="10" t="str">
        <f t="shared" si="12"/>
        <v/>
      </c>
      <c r="D258" s="10" t="str">
        <f t="shared" si="13"/>
        <v/>
      </c>
      <c r="E258" s="192"/>
      <c r="F258" s="193"/>
      <c r="G258" s="194"/>
      <c r="H258" s="194"/>
      <c r="I258" s="195"/>
      <c r="J258" s="196"/>
      <c r="K258" s="197"/>
      <c r="L258" s="197"/>
      <c r="M258" s="197"/>
      <c r="N258" s="198"/>
      <c r="O258" s="193"/>
      <c r="P258" s="199"/>
      <c r="Q258" s="195"/>
      <c r="R258" s="196"/>
      <c r="S258" s="194"/>
      <c r="T258" s="194"/>
      <c r="U258" s="195"/>
      <c r="V258" s="196"/>
      <c r="W258" s="196"/>
      <c r="X258" s="196"/>
      <c r="Y258" s="194"/>
      <c r="Z258" s="194"/>
      <c r="AA258" s="194"/>
      <c r="AB258" s="194"/>
      <c r="AC258" s="194"/>
    </row>
    <row r="259" spans="1:29" ht="18" hidden="1" x14ac:dyDescent="0.35">
      <c r="A259" s="10" t="str">
        <f t="shared" si="11"/>
        <v/>
      </c>
      <c r="B259" s="10" t="str">
        <f>+IF(A259=1,IF(YEAR(G259)&gt;=Parametre!$M$7,"Licence Benjamin, Minime, Cadet",IF(YEAR(G259)&lt;=Parametre!$M$4,"licence Sénior","licence Junior")),"")</f>
        <v/>
      </c>
      <c r="C259" s="10" t="str">
        <f t="shared" si="12"/>
        <v/>
      </c>
      <c r="D259" s="10" t="str">
        <f t="shared" si="13"/>
        <v/>
      </c>
      <c r="E259" s="192"/>
      <c r="F259" s="193"/>
      <c r="G259" s="194"/>
      <c r="H259" s="194"/>
      <c r="I259" s="195"/>
      <c r="J259" s="196"/>
      <c r="K259" s="197"/>
      <c r="L259" s="197"/>
      <c r="M259" s="197"/>
      <c r="N259" s="198"/>
      <c r="O259" s="193"/>
      <c r="P259" s="199"/>
      <c r="Q259" s="195"/>
      <c r="R259" s="196"/>
      <c r="S259" s="194"/>
      <c r="T259" s="194"/>
      <c r="U259" s="195"/>
      <c r="V259" s="196"/>
      <c r="W259" s="196"/>
      <c r="X259" s="196"/>
      <c r="Y259" s="194"/>
      <c r="Z259" s="194"/>
      <c r="AA259" s="194"/>
      <c r="AB259" s="194"/>
      <c r="AC259" s="194"/>
    </row>
    <row r="260" spans="1:29" ht="18" hidden="1" x14ac:dyDescent="0.35">
      <c r="A260" s="10" t="str">
        <f t="shared" si="11"/>
        <v/>
      </c>
      <c r="B260" s="10" t="str">
        <f>+IF(A260=1,IF(YEAR(G260)&gt;=Parametre!$M$7,"Licence Benjamin, Minime, Cadet",IF(YEAR(G260)&lt;=Parametre!$M$4,"licence Sénior","licence Junior")),"")</f>
        <v/>
      </c>
      <c r="C260" s="10" t="str">
        <f t="shared" si="12"/>
        <v/>
      </c>
      <c r="D260" s="10" t="str">
        <f t="shared" si="13"/>
        <v/>
      </c>
      <c r="E260" s="192"/>
      <c r="F260" s="193"/>
      <c r="G260" s="194"/>
      <c r="H260" s="194"/>
      <c r="I260" s="195"/>
      <c r="J260" s="196"/>
      <c r="K260" s="197"/>
      <c r="L260" s="197"/>
      <c r="M260" s="197"/>
      <c r="N260" s="198"/>
      <c r="O260" s="193"/>
      <c r="P260" s="199"/>
      <c r="Q260" s="195"/>
      <c r="R260" s="196"/>
      <c r="S260" s="194"/>
      <c r="T260" s="194"/>
      <c r="U260" s="195"/>
      <c r="V260" s="196"/>
      <c r="W260" s="196"/>
      <c r="X260" s="196"/>
      <c r="Y260" s="194"/>
      <c r="Z260" s="194"/>
      <c r="AA260" s="194"/>
      <c r="AB260" s="194"/>
      <c r="AC260" s="194"/>
    </row>
    <row r="261" spans="1:29" ht="18" hidden="1" x14ac:dyDescent="0.35">
      <c r="A261" s="10" t="str">
        <f t="shared" si="11"/>
        <v/>
      </c>
      <c r="B261" s="10" t="str">
        <f>+IF(A261=1,IF(YEAR(G261)&gt;=Parametre!$M$7,"Licence Benjamin, Minime, Cadet",IF(YEAR(G261)&lt;=Parametre!$M$4,"licence Sénior","licence Junior")),"")</f>
        <v/>
      </c>
      <c r="C261" s="10" t="str">
        <f t="shared" si="12"/>
        <v/>
      </c>
      <c r="D261" s="10" t="str">
        <f t="shared" si="13"/>
        <v/>
      </c>
      <c r="E261" s="192"/>
      <c r="F261" s="193"/>
      <c r="G261" s="194"/>
      <c r="H261" s="194"/>
      <c r="I261" s="195"/>
      <c r="J261" s="196"/>
      <c r="K261" s="197"/>
      <c r="L261" s="197"/>
      <c r="M261" s="197"/>
      <c r="N261" s="198"/>
      <c r="O261" s="193"/>
      <c r="P261" s="199"/>
      <c r="Q261" s="195"/>
      <c r="R261" s="196"/>
      <c r="S261" s="194"/>
      <c r="T261" s="194"/>
      <c r="U261" s="195"/>
      <c r="V261" s="196"/>
      <c r="W261" s="196"/>
      <c r="X261" s="196"/>
      <c r="Y261" s="194"/>
      <c r="Z261" s="194"/>
      <c r="AA261" s="194"/>
      <c r="AB261" s="194"/>
      <c r="AC261" s="194"/>
    </row>
    <row r="262" spans="1:29" ht="18" hidden="1" x14ac:dyDescent="0.35">
      <c r="A262" s="10" t="str">
        <f t="shared" si="11"/>
        <v/>
      </c>
      <c r="B262" s="10" t="str">
        <f>+IF(A262=1,IF(YEAR(G262)&gt;=Parametre!$M$7,"Licence Benjamin, Minime, Cadet",IF(YEAR(G262)&lt;=Parametre!$M$4,"licence Sénior","licence Junior")),"")</f>
        <v/>
      </c>
      <c r="C262" s="10" t="str">
        <f t="shared" si="12"/>
        <v/>
      </c>
      <c r="D262" s="10" t="str">
        <f t="shared" si="13"/>
        <v/>
      </c>
      <c r="E262" s="192"/>
      <c r="F262" s="193"/>
      <c r="G262" s="194"/>
      <c r="H262" s="194"/>
      <c r="I262" s="195"/>
      <c r="J262" s="196"/>
      <c r="K262" s="197"/>
      <c r="L262" s="197"/>
      <c r="M262" s="197"/>
      <c r="N262" s="198"/>
      <c r="O262" s="193"/>
      <c r="P262" s="199"/>
      <c r="Q262" s="195"/>
      <c r="R262" s="196"/>
      <c r="S262" s="194"/>
      <c r="T262" s="194"/>
      <c r="U262" s="195"/>
      <c r="V262" s="196"/>
      <c r="W262" s="196"/>
      <c r="X262" s="196"/>
      <c r="Y262" s="194"/>
      <c r="Z262" s="194"/>
      <c r="AA262" s="194"/>
      <c r="AB262" s="194"/>
      <c r="AC262" s="194"/>
    </row>
    <row r="263" spans="1:29" ht="18" hidden="1" x14ac:dyDescent="0.35">
      <c r="A263" s="10" t="str">
        <f t="shared" si="11"/>
        <v/>
      </c>
      <c r="B263" s="10" t="str">
        <f>+IF(A263=1,IF(YEAR(G263)&gt;=Parametre!$M$7,"Licence Benjamin, Minime, Cadet",IF(YEAR(G263)&lt;=Parametre!$M$4,"licence Sénior","licence Junior")),"")</f>
        <v/>
      </c>
      <c r="C263" s="10" t="str">
        <f t="shared" si="12"/>
        <v/>
      </c>
      <c r="D263" s="10" t="str">
        <f t="shared" si="13"/>
        <v/>
      </c>
      <c r="E263" s="192"/>
      <c r="F263" s="193"/>
      <c r="G263" s="194"/>
      <c r="H263" s="194"/>
      <c r="I263" s="195"/>
      <c r="J263" s="196"/>
      <c r="K263" s="197"/>
      <c r="L263" s="197"/>
      <c r="M263" s="197"/>
      <c r="N263" s="198"/>
      <c r="O263" s="193"/>
      <c r="P263" s="199"/>
      <c r="Q263" s="195"/>
      <c r="R263" s="196"/>
      <c r="S263" s="194"/>
      <c r="T263" s="194"/>
      <c r="U263" s="195"/>
      <c r="V263" s="196"/>
      <c r="W263" s="196"/>
      <c r="X263" s="196"/>
      <c r="Y263" s="194"/>
      <c r="Z263" s="194"/>
      <c r="AA263" s="194"/>
      <c r="AB263" s="194"/>
      <c r="AC263" s="194"/>
    </row>
    <row r="264" spans="1:29" ht="18" hidden="1" x14ac:dyDescent="0.35">
      <c r="A264" s="10" t="str">
        <f t="shared" si="11"/>
        <v/>
      </c>
      <c r="B264" s="10" t="str">
        <f>+IF(A264=1,IF(YEAR(G264)&gt;=Parametre!$M$7,"Licence Benjamin, Minime, Cadet",IF(YEAR(G264)&lt;=Parametre!$M$4,"licence Sénior","licence Junior")),"")</f>
        <v/>
      </c>
      <c r="C264" s="10" t="str">
        <f t="shared" si="12"/>
        <v/>
      </c>
      <c r="D264" s="10" t="str">
        <f t="shared" si="13"/>
        <v/>
      </c>
      <c r="E264" s="192"/>
      <c r="F264" s="193"/>
      <c r="G264" s="194"/>
      <c r="H264" s="194"/>
      <c r="I264" s="195"/>
      <c r="J264" s="196"/>
      <c r="K264" s="197"/>
      <c r="L264" s="197"/>
      <c r="M264" s="197"/>
      <c r="N264" s="198"/>
      <c r="O264" s="193"/>
      <c r="P264" s="199"/>
      <c r="Q264" s="195"/>
      <c r="R264" s="196"/>
      <c r="S264" s="194"/>
      <c r="T264" s="194"/>
      <c r="U264" s="195"/>
      <c r="V264" s="196"/>
      <c r="W264" s="196"/>
      <c r="X264" s="196"/>
      <c r="Y264" s="194"/>
      <c r="Z264" s="194"/>
      <c r="AA264" s="194"/>
      <c r="AB264" s="194"/>
      <c r="AC264" s="194"/>
    </row>
    <row r="265" spans="1:29" ht="18" hidden="1" x14ac:dyDescent="0.35">
      <c r="A265" s="10" t="str">
        <f t="shared" si="11"/>
        <v/>
      </c>
      <c r="B265" s="10" t="str">
        <f>+IF(A265=1,IF(YEAR(G265)&gt;=Parametre!$M$7,"Licence Benjamin, Minime, Cadet",IF(YEAR(G265)&lt;=Parametre!$M$4,"licence Sénior","licence Junior")),"")</f>
        <v/>
      </c>
      <c r="C265" s="10" t="str">
        <f t="shared" si="12"/>
        <v/>
      </c>
      <c r="D265" s="10" t="str">
        <f t="shared" si="13"/>
        <v/>
      </c>
      <c r="E265" s="192"/>
      <c r="F265" s="193"/>
      <c r="G265" s="194"/>
      <c r="H265" s="194"/>
      <c r="I265" s="195"/>
      <c r="J265" s="196"/>
      <c r="K265" s="197"/>
      <c r="L265" s="197"/>
      <c r="M265" s="197"/>
      <c r="N265" s="198"/>
      <c r="O265" s="193"/>
      <c r="P265" s="199"/>
      <c r="Q265" s="195"/>
      <c r="R265" s="196"/>
      <c r="S265" s="194"/>
      <c r="T265" s="194"/>
      <c r="U265" s="195"/>
      <c r="V265" s="196"/>
      <c r="W265" s="196"/>
      <c r="X265" s="196"/>
      <c r="Y265" s="194"/>
      <c r="Z265" s="194"/>
      <c r="AA265" s="194"/>
      <c r="AB265" s="194"/>
      <c r="AC265" s="194"/>
    </row>
    <row r="266" spans="1:29" ht="18" hidden="1" x14ac:dyDescent="0.35">
      <c r="A266" s="10" t="str">
        <f t="shared" si="11"/>
        <v/>
      </c>
      <c r="B266" s="10" t="str">
        <f>+IF(A266=1,IF(YEAR(G266)&gt;=Parametre!$M$7,"Licence Benjamin, Minime, Cadet",IF(YEAR(G266)&lt;=Parametre!$M$4,"licence Sénior","licence Junior")),"")</f>
        <v/>
      </c>
      <c r="C266" s="10" t="str">
        <f t="shared" si="12"/>
        <v/>
      </c>
      <c r="D266" s="10" t="str">
        <f t="shared" si="13"/>
        <v/>
      </c>
      <c r="E266" s="192"/>
      <c r="F266" s="193"/>
      <c r="G266" s="194"/>
      <c r="H266" s="194"/>
      <c r="I266" s="195"/>
      <c r="J266" s="196"/>
      <c r="K266" s="197"/>
      <c r="L266" s="197"/>
      <c r="M266" s="197"/>
      <c r="N266" s="198"/>
      <c r="O266" s="193"/>
      <c r="P266" s="199"/>
      <c r="Q266" s="195"/>
      <c r="R266" s="196"/>
      <c r="S266" s="194"/>
      <c r="T266" s="194"/>
      <c r="U266" s="195"/>
      <c r="V266" s="196"/>
      <c r="W266" s="196"/>
      <c r="X266" s="196"/>
      <c r="Y266" s="194"/>
      <c r="Z266" s="194"/>
      <c r="AA266" s="194"/>
      <c r="AB266" s="194"/>
      <c r="AC266" s="194"/>
    </row>
    <row r="267" spans="1:29" ht="18" hidden="1" x14ac:dyDescent="0.35">
      <c r="A267" s="10" t="str">
        <f t="shared" si="11"/>
        <v/>
      </c>
      <c r="B267" s="10" t="str">
        <f>+IF(A267=1,IF(YEAR(G267)&gt;=Parametre!$M$7,"Licence Benjamin, Minime, Cadet",IF(YEAR(G267)&lt;=Parametre!$M$4,"licence Sénior","licence Junior")),"")</f>
        <v/>
      </c>
      <c r="C267" s="10" t="str">
        <f t="shared" si="12"/>
        <v/>
      </c>
      <c r="D267" s="10" t="str">
        <f t="shared" si="13"/>
        <v/>
      </c>
      <c r="E267" s="192"/>
      <c r="F267" s="193"/>
      <c r="G267" s="194"/>
      <c r="H267" s="194"/>
      <c r="I267" s="195"/>
      <c r="J267" s="196"/>
      <c r="K267" s="197"/>
      <c r="L267" s="197"/>
      <c r="M267" s="197"/>
      <c r="N267" s="198"/>
      <c r="O267" s="193"/>
      <c r="P267" s="199"/>
      <c r="Q267" s="195"/>
      <c r="R267" s="196"/>
      <c r="S267" s="194"/>
      <c r="T267" s="194"/>
      <c r="U267" s="195"/>
      <c r="V267" s="196"/>
      <c r="W267" s="196"/>
      <c r="X267" s="196"/>
      <c r="Y267" s="194"/>
      <c r="Z267" s="194"/>
      <c r="AA267" s="194"/>
      <c r="AB267" s="194"/>
      <c r="AC267" s="194"/>
    </row>
    <row r="268" spans="1:29" ht="18" hidden="1" x14ac:dyDescent="0.35">
      <c r="A268" s="10" t="str">
        <f t="shared" si="11"/>
        <v/>
      </c>
      <c r="B268" s="10" t="str">
        <f>+IF(A268=1,IF(YEAR(G268)&gt;=Parametre!$M$7,"Licence Benjamin, Minime, Cadet",IF(YEAR(G268)&lt;=Parametre!$M$4,"licence Sénior","licence Junior")),"")</f>
        <v/>
      </c>
      <c r="C268" s="10" t="str">
        <f t="shared" si="12"/>
        <v/>
      </c>
      <c r="D268" s="10" t="str">
        <f t="shared" si="13"/>
        <v/>
      </c>
      <c r="E268" s="192"/>
      <c r="F268" s="193"/>
      <c r="G268" s="194"/>
      <c r="H268" s="194"/>
      <c r="I268" s="195"/>
      <c r="J268" s="196"/>
      <c r="K268" s="197"/>
      <c r="L268" s="197"/>
      <c r="M268" s="197"/>
      <c r="N268" s="198"/>
      <c r="O268" s="193"/>
      <c r="P268" s="199"/>
      <c r="Q268" s="195"/>
      <c r="R268" s="196"/>
      <c r="S268" s="194"/>
      <c r="T268" s="194"/>
      <c r="U268" s="195"/>
      <c r="V268" s="196"/>
      <c r="W268" s="196"/>
      <c r="X268" s="196"/>
      <c r="Y268" s="194"/>
      <c r="Z268" s="194"/>
      <c r="AA268" s="194"/>
      <c r="AB268" s="194"/>
      <c r="AC268" s="194"/>
    </row>
    <row r="269" spans="1:29" ht="18" hidden="1" x14ac:dyDescent="0.35">
      <c r="A269" s="10" t="str">
        <f t="shared" ref="A269:A332" si="14">+IF(E269&lt;&gt;"",1,"")</f>
        <v/>
      </c>
      <c r="B269" s="10" t="str">
        <f>+IF(A269=1,IF(YEAR(G269)&gt;=Parametre!$M$7,"Licence Benjamin, Minime, Cadet",IF(YEAR(G269)&lt;=Parametre!$M$4,"licence Sénior","licence Junior")),"")</f>
        <v/>
      </c>
      <c r="C269" s="10" t="str">
        <f t="shared" ref="C269:C332" si="15">+IF(A269=1,IF(OR(K269&lt;&gt;29,M269&lt;&gt;$J$5),$F$10,"RENOUVELLEMENTS SANS CARTE"),"")</f>
        <v/>
      </c>
      <c r="D269" s="10" t="str">
        <f t="shared" ref="D269:D332" si="16">+IF(OR(C269=$F$10,C269=""),"","erreur")</f>
        <v/>
      </c>
      <c r="E269" s="192"/>
      <c r="F269" s="193"/>
      <c r="G269" s="194"/>
      <c r="H269" s="194"/>
      <c r="I269" s="195"/>
      <c r="J269" s="196"/>
      <c r="K269" s="197"/>
      <c r="L269" s="197"/>
      <c r="M269" s="197"/>
      <c r="N269" s="198"/>
      <c r="O269" s="193"/>
      <c r="P269" s="199"/>
      <c r="Q269" s="195"/>
      <c r="R269" s="196"/>
      <c r="S269" s="194"/>
      <c r="T269" s="194"/>
      <c r="U269" s="195"/>
      <c r="V269" s="196"/>
      <c r="W269" s="196"/>
      <c r="X269" s="196"/>
      <c r="Y269" s="194"/>
      <c r="Z269" s="194"/>
      <c r="AA269" s="194"/>
      <c r="AB269" s="194"/>
      <c r="AC269" s="194"/>
    </row>
    <row r="270" spans="1:29" ht="18" hidden="1" x14ac:dyDescent="0.35">
      <c r="A270" s="10" t="str">
        <f t="shared" si="14"/>
        <v/>
      </c>
      <c r="B270" s="10" t="str">
        <f>+IF(A270=1,IF(YEAR(G270)&gt;=Parametre!$M$7,"Licence Benjamin, Minime, Cadet",IF(YEAR(G270)&lt;=Parametre!$M$4,"licence Sénior","licence Junior")),"")</f>
        <v/>
      </c>
      <c r="C270" s="10" t="str">
        <f t="shared" si="15"/>
        <v/>
      </c>
      <c r="D270" s="10" t="str">
        <f t="shared" si="16"/>
        <v/>
      </c>
      <c r="E270" s="192"/>
      <c r="F270" s="193"/>
      <c r="G270" s="194"/>
      <c r="H270" s="194"/>
      <c r="I270" s="195"/>
      <c r="J270" s="196"/>
      <c r="K270" s="197"/>
      <c r="L270" s="197"/>
      <c r="M270" s="197"/>
      <c r="N270" s="198"/>
      <c r="O270" s="193"/>
      <c r="P270" s="199"/>
      <c r="Q270" s="195"/>
      <c r="R270" s="196"/>
      <c r="S270" s="194"/>
      <c r="T270" s="194"/>
      <c r="U270" s="195"/>
      <c r="V270" s="196"/>
      <c r="W270" s="196"/>
      <c r="X270" s="196"/>
      <c r="Y270" s="194"/>
      <c r="Z270" s="194"/>
      <c r="AA270" s="194"/>
      <c r="AB270" s="194"/>
      <c r="AC270" s="194"/>
    </row>
    <row r="271" spans="1:29" ht="18" hidden="1" x14ac:dyDescent="0.35">
      <c r="A271" s="10" t="str">
        <f t="shared" si="14"/>
        <v/>
      </c>
      <c r="B271" s="10" t="str">
        <f>+IF(A271=1,IF(YEAR(G271)&gt;=Parametre!$M$7,"Licence Benjamin, Minime, Cadet",IF(YEAR(G271)&lt;=Parametre!$M$4,"licence Sénior","licence Junior")),"")</f>
        <v/>
      </c>
      <c r="C271" s="10" t="str">
        <f t="shared" si="15"/>
        <v/>
      </c>
      <c r="D271" s="10" t="str">
        <f t="shared" si="16"/>
        <v/>
      </c>
      <c r="E271" s="192"/>
      <c r="F271" s="193"/>
      <c r="G271" s="194"/>
      <c r="H271" s="194"/>
      <c r="I271" s="195"/>
      <c r="J271" s="196"/>
      <c r="K271" s="197"/>
      <c r="L271" s="197"/>
      <c r="M271" s="197"/>
      <c r="N271" s="198"/>
      <c r="O271" s="193"/>
      <c r="P271" s="199"/>
      <c r="Q271" s="195"/>
      <c r="R271" s="196"/>
      <c r="S271" s="194"/>
      <c r="T271" s="194"/>
      <c r="U271" s="195"/>
      <c r="V271" s="196"/>
      <c r="W271" s="196"/>
      <c r="X271" s="196"/>
      <c r="Y271" s="194"/>
      <c r="Z271" s="194"/>
      <c r="AA271" s="194"/>
      <c r="AB271" s="194"/>
      <c r="AC271" s="194"/>
    </row>
    <row r="272" spans="1:29" ht="18" hidden="1" x14ac:dyDescent="0.35">
      <c r="A272" s="10" t="str">
        <f t="shared" si="14"/>
        <v/>
      </c>
      <c r="B272" s="10" t="str">
        <f>+IF(A272=1,IF(YEAR(G272)&gt;=Parametre!$M$7,"Licence Benjamin, Minime, Cadet",IF(YEAR(G272)&lt;=Parametre!$M$4,"licence Sénior","licence Junior")),"")</f>
        <v/>
      </c>
      <c r="C272" s="10" t="str">
        <f t="shared" si="15"/>
        <v/>
      </c>
      <c r="D272" s="10" t="str">
        <f t="shared" si="16"/>
        <v/>
      </c>
      <c r="E272" s="192"/>
      <c r="F272" s="193"/>
      <c r="G272" s="194"/>
      <c r="H272" s="194"/>
      <c r="I272" s="195"/>
      <c r="J272" s="196"/>
      <c r="K272" s="197"/>
      <c r="L272" s="197"/>
      <c r="M272" s="197"/>
      <c r="N272" s="198"/>
      <c r="O272" s="193"/>
      <c r="P272" s="199"/>
      <c r="Q272" s="195"/>
      <c r="R272" s="196"/>
      <c r="S272" s="194"/>
      <c r="T272" s="194"/>
      <c r="U272" s="195"/>
      <c r="V272" s="196"/>
      <c r="W272" s="196"/>
      <c r="X272" s="196"/>
      <c r="Y272" s="194"/>
      <c r="Z272" s="194"/>
      <c r="AA272" s="194"/>
      <c r="AB272" s="194"/>
      <c r="AC272" s="194"/>
    </row>
    <row r="273" spans="1:29" ht="18" hidden="1" x14ac:dyDescent="0.35">
      <c r="A273" s="10" t="str">
        <f t="shared" si="14"/>
        <v/>
      </c>
      <c r="B273" s="10" t="str">
        <f>+IF(A273=1,IF(YEAR(G273)&gt;=Parametre!$M$7,"Licence Benjamin, Minime, Cadet",IF(YEAR(G273)&lt;=Parametre!$M$4,"licence Sénior","licence Junior")),"")</f>
        <v/>
      </c>
      <c r="C273" s="10" t="str">
        <f t="shared" si="15"/>
        <v/>
      </c>
      <c r="D273" s="10" t="str">
        <f t="shared" si="16"/>
        <v/>
      </c>
      <c r="E273" s="192"/>
      <c r="F273" s="193"/>
      <c r="G273" s="194"/>
      <c r="H273" s="194"/>
      <c r="I273" s="195"/>
      <c r="J273" s="196"/>
      <c r="K273" s="197"/>
      <c r="L273" s="197"/>
      <c r="M273" s="197"/>
      <c r="N273" s="198"/>
      <c r="O273" s="193"/>
      <c r="P273" s="199"/>
      <c r="Q273" s="195"/>
      <c r="R273" s="196"/>
      <c r="S273" s="194"/>
      <c r="T273" s="194"/>
      <c r="U273" s="195"/>
      <c r="V273" s="196"/>
      <c r="W273" s="196"/>
      <c r="X273" s="196"/>
      <c r="Y273" s="194"/>
      <c r="Z273" s="194"/>
      <c r="AA273" s="194"/>
      <c r="AB273" s="194"/>
      <c r="AC273" s="194"/>
    </row>
    <row r="274" spans="1:29" ht="18" hidden="1" x14ac:dyDescent="0.35">
      <c r="A274" s="10" t="str">
        <f t="shared" si="14"/>
        <v/>
      </c>
      <c r="B274" s="10" t="str">
        <f>+IF(A274=1,IF(YEAR(G274)&gt;=Parametre!$M$7,"Licence Benjamin, Minime, Cadet",IF(YEAR(G274)&lt;=Parametre!$M$4,"licence Sénior","licence Junior")),"")</f>
        <v/>
      </c>
      <c r="C274" s="10" t="str">
        <f t="shared" si="15"/>
        <v/>
      </c>
      <c r="D274" s="10" t="str">
        <f t="shared" si="16"/>
        <v/>
      </c>
      <c r="E274" s="192"/>
      <c r="F274" s="193"/>
      <c r="G274" s="194"/>
      <c r="H274" s="194"/>
      <c r="I274" s="195"/>
      <c r="J274" s="196"/>
      <c r="K274" s="197"/>
      <c r="L274" s="197"/>
      <c r="M274" s="197"/>
      <c r="N274" s="198"/>
      <c r="O274" s="193"/>
      <c r="P274" s="199"/>
      <c r="Q274" s="195"/>
      <c r="R274" s="196"/>
      <c r="S274" s="194"/>
      <c r="T274" s="194"/>
      <c r="U274" s="195"/>
      <c r="V274" s="196"/>
      <c r="W274" s="196"/>
      <c r="X274" s="196"/>
      <c r="Y274" s="194"/>
      <c r="Z274" s="194"/>
      <c r="AA274" s="194"/>
      <c r="AB274" s="194"/>
      <c r="AC274" s="194"/>
    </row>
    <row r="275" spans="1:29" ht="18" hidden="1" x14ac:dyDescent="0.35">
      <c r="A275" s="10" t="str">
        <f t="shared" si="14"/>
        <v/>
      </c>
      <c r="B275" s="10" t="str">
        <f>+IF(A275=1,IF(YEAR(G275)&gt;=Parametre!$M$7,"Licence Benjamin, Minime, Cadet",IF(YEAR(G275)&lt;=Parametre!$M$4,"licence Sénior","licence Junior")),"")</f>
        <v/>
      </c>
      <c r="C275" s="10" t="str">
        <f t="shared" si="15"/>
        <v/>
      </c>
      <c r="D275" s="10" t="str">
        <f t="shared" si="16"/>
        <v/>
      </c>
      <c r="E275" s="192"/>
      <c r="F275" s="193"/>
      <c r="G275" s="194"/>
      <c r="H275" s="194"/>
      <c r="I275" s="195"/>
      <c r="J275" s="196"/>
      <c r="K275" s="197"/>
      <c r="L275" s="197"/>
      <c r="M275" s="197"/>
      <c r="N275" s="198"/>
      <c r="O275" s="193"/>
      <c r="P275" s="199"/>
      <c r="Q275" s="195"/>
      <c r="R275" s="196"/>
      <c r="S275" s="194"/>
      <c r="T275" s="194"/>
      <c r="U275" s="195"/>
      <c r="V275" s="196"/>
      <c r="W275" s="196"/>
      <c r="X275" s="196"/>
      <c r="Y275" s="194"/>
      <c r="Z275" s="194"/>
      <c r="AA275" s="194"/>
      <c r="AB275" s="194"/>
      <c r="AC275" s="194"/>
    </row>
    <row r="276" spans="1:29" ht="18" hidden="1" x14ac:dyDescent="0.35">
      <c r="A276" s="10" t="str">
        <f t="shared" si="14"/>
        <v/>
      </c>
      <c r="B276" s="10" t="str">
        <f>+IF(A276=1,IF(YEAR(G276)&gt;=Parametre!$M$7,"Licence Benjamin, Minime, Cadet",IF(YEAR(G276)&lt;=Parametre!$M$4,"licence Sénior","licence Junior")),"")</f>
        <v/>
      </c>
      <c r="C276" s="10" t="str">
        <f t="shared" si="15"/>
        <v/>
      </c>
      <c r="D276" s="10" t="str">
        <f t="shared" si="16"/>
        <v/>
      </c>
      <c r="E276" s="192"/>
      <c r="F276" s="193"/>
      <c r="G276" s="194"/>
      <c r="H276" s="194"/>
      <c r="I276" s="195"/>
      <c r="J276" s="196"/>
      <c r="K276" s="197"/>
      <c r="L276" s="197"/>
      <c r="M276" s="197"/>
      <c r="N276" s="198"/>
      <c r="O276" s="193"/>
      <c r="P276" s="199"/>
      <c r="Q276" s="195"/>
      <c r="R276" s="196"/>
      <c r="S276" s="194"/>
      <c r="T276" s="194"/>
      <c r="U276" s="195"/>
      <c r="V276" s="196"/>
      <c r="W276" s="196"/>
      <c r="X276" s="196"/>
      <c r="Y276" s="194"/>
      <c r="Z276" s="194"/>
      <c r="AA276" s="194"/>
      <c r="AB276" s="194"/>
      <c r="AC276" s="194"/>
    </row>
    <row r="277" spans="1:29" ht="18" hidden="1" x14ac:dyDescent="0.35">
      <c r="A277" s="10" t="str">
        <f t="shared" si="14"/>
        <v/>
      </c>
      <c r="B277" s="10" t="str">
        <f>+IF(A277=1,IF(YEAR(G277)&gt;=Parametre!$M$7,"Licence Benjamin, Minime, Cadet",IF(YEAR(G277)&lt;=Parametre!$M$4,"licence Sénior","licence Junior")),"")</f>
        <v/>
      </c>
      <c r="C277" s="10" t="str">
        <f t="shared" si="15"/>
        <v/>
      </c>
      <c r="D277" s="10" t="str">
        <f t="shared" si="16"/>
        <v/>
      </c>
      <c r="E277" s="192"/>
      <c r="F277" s="193"/>
      <c r="G277" s="194"/>
      <c r="H277" s="194"/>
      <c r="I277" s="195"/>
      <c r="J277" s="196"/>
      <c r="K277" s="197"/>
      <c r="L277" s="197"/>
      <c r="M277" s="197"/>
      <c r="N277" s="198"/>
      <c r="O277" s="193"/>
      <c r="P277" s="199"/>
      <c r="Q277" s="195"/>
      <c r="R277" s="196"/>
      <c r="S277" s="194"/>
      <c r="T277" s="194"/>
      <c r="U277" s="195"/>
      <c r="V277" s="196"/>
      <c r="W277" s="196"/>
      <c r="X277" s="196"/>
      <c r="Y277" s="194"/>
      <c r="Z277" s="194"/>
      <c r="AA277" s="194"/>
      <c r="AB277" s="194"/>
      <c r="AC277" s="194"/>
    </row>
    <row r="278" spans="1:29" ht="18" hidden="1" x14ac:dyDescent="0.35">
      <c r="A278" s="10" t="str">
        <f t="shared" si="14"/>
        <v/>
      </c>
      <c r="B278" s="10" t="str">
        <f>+IF(A278=1,IF(YEAR(G278)&gt;=Parametre!$M$7,"Licence Benjamin, Minime, Cadet",IF(YEAR(G278)&lt;=Parametre!$M$4,"licence Sénior","licence Junior")),"")</f>
        <v/>
      </c>
      <c r="C278" s="10" t="str">
        <f t="shared" si="15"/>
        <v/>
      </c>
      <c r="D278" s="10" t="str">
        <f t="shared" si="16"/>
        <v/>
      </c>
      <c r="E278" s="192"/>
      <c r="F278" s="193"/>
      <c r="G278" s="194"/>
      <c r="H278" s="194"/>
      <c r="I278" s="195"/>
      <c r="J278" s="196"/>
      <c r="K278" s="197"/>
      <c r="L278" s="197"/>
      <c r="M278" s="197"/>
      <c r="N278" s="198"/>
      <c r="O278" s="193"/>
      <c r="P278" s="199"/>
      <c r="Q278" s="195"/>
      <c r="R278" s="196"/>
      <c r="S278" s="194"/>
      <c r="T278" s="194"/>
      <c r="U278" s="195"/>
      <c r="V278" s="196"/>
      <c r="W278" s="196"/>
      <c r="X278" s="196"/>
      <c r="Y278" s="194"/>
      <c r="Z278" s="194"/>
      <c r="AA278" s="194"/>
      <c r="AB278" s="194"/>
      <c r="AC278" s="194"/>
    </row>
    <row r="279" spans="1:29" ht="18" hidden="1" x14ac:dyDescent="0.35">
      <c r="A279" s="10" t="str">
        <f t="shared" si="14"/>
        <v/>
      </c>
      <c r="B279" s="10" t="str">
        <f>+IF(A279=1,IF(YEAR(G279)&gt;=Parametre!$M$7,"Licence Benjamin, Minime, Cadet",IF(YEAR(G279)&lt;=Parametre!$M$4,"licence Sénior","licence Junior")),"")</f>
        <v/>
      </c>
      <c r="C279" s="10" t="str">
        <f t="shared" si="15"/>
        <v/>
      </c>
      <c r="D279" s="10" t="str">
        <f t="shared" si="16"/>
        <v/>
      </c>
      <c r="E279" s="192"/>
      <c r="F279" s="193"/>
      <c r="G279" s="194"/>
      <c r="H279" s="194"/>
      <c r="I279" s="195"/>
      <c r="J279" s="196"/>
      <c r="K279" s="197"/>
      <c r="L279" s="197"/>
      <c r="M279" s="197"/>
      <c r="N279" s="198"/>
      <c r="O279" s="193"/>
      <c r="P279" s="199"/>
      <c r="Q279" s="195"/>
      <c r="R279" s="196"/>
      <c r="S279" s="194"/>
      <c r="T279" s="194"/>
      <c r="U279" s="195"/>
      <c r="V279" s="196"/>
      <c r="W279" s="196"/>
      <c r="X279" s="196"/>
      <c r="Y279" s="194"/>
      <c r="Z279" s="194"/>
      <c r="AA279" s="194"/>
      <c r="AB279" s="194"/>
      <c r="AC279" s="194"/>
    </row>
    <row r="280" spans="1:29" ht="18" hidden="1" x14ac:dyDescent="0.35">
      <c r="A280" s="10" t="str">
        <f t="shared" si="14"/>
        <v/>
      </c>
      <c r="B280" s="10" t="str">
        <f>+IF(A280=1,IF(YEAR(G280)&gt;=Parametre!$M$7,"Licence Benjamin, Minime, Cadet",IF(YEAR(G280)&lt;=Parametre!$M$4,"licence Sénior","licence Junior")),"")</f>
        <v/>
      </c>
      <c r="C280" s="10" t="str">
        <f t="shared" si="15"/>
        <v/>
      </c>
      <c r="D280" s="10" t="str">
        <f t="shared" si="16"/>
        <v/>
      </c>
      <c r="E280" s="192"/>
      <c r="F280" s="193"/>
      <c r="G280" s="194"/>
      <c r="H280" s="194"/>
      <c r="I280" s="195"/>
      <c r="J280" s="196"/>
      <c r="K280" s="197"/>
      <c r="L280" s="197"/>
      <c r="M280" s="197"/>
      <c r="N280" s="198"/>
      <c r="O280" s="193"/>
      <c r="P280" s="199"/>
      <c r="Q280" s="195"/>
      <c r="R280" s="196"/>
      <c r="S280" s="194"/>
      <c r="T280" s="194"/>
      <c r="U280" s="195"/>
      <c r="V280" s="196"/>
      <c r="W280" s="196"/>
      <c r="X280" s="196"/>
      <c r="Y280" s="194"/>
      <c r="Z280" s="194"/>
      <c r="AA280" s="194"/>
      <c r="AB280" s="194"/>
      <c r="AC280" s="194"/>
    </row>
    <row r="281" spans="1:29" ht="18" hidden="1" x14ac:dyDescent="0.35">
      <c r="A281" s="10" t="str">
        <f t="shared" si="14"/>
        <v/>
      </c>
      <c r="B281" s="10" t="str">
        <f>+IF(A281=1,IF(YEAR(G281)&gt;=Parametre!$M$7,"Licence Benjamin, Minime, Cadet",IF(YEAR(G281)&lt;=Parametre!$M$4,"licence Sénior","licence Junior")),"")</f>
        <v/>
      </c>
      <c r="C281" s="10" t="str">
        <f t="shared" si="15"/>
        <v/>
      </c>
      <c r="D281" s="10" t="str">
        <f t="shared" si="16"/>
        <v/>
      </c>
      <c r="E281" s="192"/>
      <c r="F281" s="193"/>
      <c r="G281" s="194"/>
      <c r="H281" s="194"/>
      <c r="I281" s="195"/>
      <c r="J281" s="196"/>
      <c r="K281" s="197"/>
      <c r="L281" s="197"/>
      <c r="M281" s="197"/>
      <c r="N281" s="198"/>
      <c r="O281" s="193"/>
      <c r="P281" s="199"/>
      <c r="Q281" s="195"/>
      <c r="R281" s="196"/>
      <c r="S281" s="194"/>
      <c r="T281" s="194"/>
      <c r="U281" s="195"/>
      <c r="V281" s="196"/>
      <c r="W281" s="196"/>
      <c r="X281" s="196"/>
      <c r="Y281" s="194"/>
      <c r="Z281" s="194"/>
      <c r="AA281" s="194"/>
      <c r="AB281" s="194"/>
      <c r="AC281" s="194"/>
    </row>
    <row r="282" spans="1:29" ht="18" hidden="1" x14ac:dyDescent="0.35">
      <c r="A282" s="10" t="str">
        <f t="shared" si="14"/>
        <v/>
      </c>
      <c r="B282" s="10" t="str">
        <f>+IF(A282=1,IF(YEAR(G282)&gt;=Parametre!$M$7,"Licence Benjamin, Minime, Cadet",IF(YEAR(G282)&lt;=Parametre!$M$4,"licence Sénior","licence Junior")),"")</f>
        <v/>
      </c>
      <c r="C282" s="10" t="str">
        <f t="shared" si="15"/>
        <v/>
      </c>
      <c r="D282" s="10" t="str">
        <f t="shared" si="16"/>
        <v/>
      </c>
      <c r="E282" s="192"/>
      <c r="F282" s="193"/>
      <c r="G282" s="194"/>
      <c r="H282" s="194"/>
      <c r="I282" s="195"/>
      <c r="J282" s="196"/>
      <c r="K282" s="197"/>
      <c r="L282" s="197"/>
      <c r="M282" s="197"/>
      <c r="N282" s="198"/>
      <c r="O282" s="193"/>
      <c r="P282" s="199"/>
      <c r="Q282" s="195"/>
      <c r="R282" s="196"/>
      <c r="S282" s="194"/>
      <c r="T282" s="194"/>
      <c r="U282" s="195"/>
      <c r="V282" s="196"/>
      <c r="W282" s="196"/>
      <c r="X282" s="196"/>
      <c r="Y282" s="194"/>
      <c r="Z282" s="194"/>
      <c r="AA282" s="194"/>
      <c r="AB282" s="194"/>
      <c r="AC282" s="194"/>
    </row>
    <row r="283" spans="1:29" ht="18" hidden="1" x14ac:dyDescent="0.35">
      <c r="A283" s="10" t="str">
        <f t="shared" si="14"/>
        <v/>
      </c>
      <c r="B283" s="10" t="str">
        <f>+IF(A283=1,IF(YEAR(G283)&gt;=Parametre!$M$7,"Licence Benjamin, Minime, Cadet",IF(YEAR(G283)&lt;=Parametre!$M$4,"licence Sénior","licence Junior")),"")</f>
        <v/>
      </c>
      <c r="C283" s="10" t="str">
        <f t="shared" si="15"/>
        <v/>
      </c>
      <c r="D283" s="10" t="str">
        <f t="shared" si="16"/>
        <v/>
      </c>
      <c r="E283" s="192"/>
      <c r="F283" s="193"/>
      <c r="G283" s="194"/>
      <c r="H283" s="194"/>
      <c r="I283" s="195"/>
      <c r="J283" s="196"/>
      <c r="K283" s="197"/>
      <c r="L283" s="197"/>
      <c r="M283" s="197"/>
      <c r="N283" s="198"/>
      <c r="O283" s="193"/>
      <c r="P283" s="199"/>
      <c r="Q283" s="195"/>
      <c r="R283" s="196"/>
      <c r="S283" s="194"/>
      <c r="T283" s="194"/>
      <c r="U283" s="195"/>
      <c r="V283" s="196"/>
      <c r="W283" s="196"/>
      <c r="X283" s="196"/>
      <c r="Y283" s="194"/>
      <c r="Z283" s="194"/>
      <c r="AA283" s="194"/>
      <c r="AB283" s="194"/>
      <c r="AC283" s="194"/>
    </row>
    <row r="284" spans="1:29" ht="18" hidden="1" x14ac:dyDescent="0.35">
      <c r="A284" s="10" t="str">
        <f t="shared" si="14"/>
        <v/>
      </c>
      <c r="B284" s="10" t="str">
        <f>+IF(A284=1,IF(YEAR(G284)&gt;=Parametre!$M$7,"Licence Benjamin, Minime, Cadet",IF(YEAR(G284)&lt;=Parametre!$M$4,"licence Sénior","licence Junior")),"")</f>
        <v/>
      </c>
      <c r="C284" s="10" t="str">
        <f t="shared" si="15"/>
        <v/>
      </c>
      <c r="D284" s="10" t="str">
        <f t="shared" si="16"/>
        <v/>
      </c>
      <c r="E284" s="192"/>
      <c r="F284" s="193"/>
      <c r="G284" s="194"/>
      <c r="H284" s="194"/>
      <c r="I284" s="195"/>
      <c r="J284" s="196"/>
      <c r="K284" s="197"/>
      <c r="L284" s="197"/>
      <c r="M284" s="197"/>
      <c r="N284" s="198"/>
      <c r="O284" s="193"/>
      <c r="P284" s="199"/>
      <c r="Q284" s="195"/>
      <c r="R284" s="196"/>
      <c r="S284" s="194"/>
      <c r="T284" s="194"/>
      <c r="U284" s="195"/>
      <c r="V284" s="196"/>
      <c r="W284" s="196"/>
      <c r="X284" s="196"/>
      <c r="Y284" s="194"/>
      <c r="Z284" s="194"/>
      <c r="AA284" s="194"/>
      <c r="AB284" s="194"/>
      <c r="AC284" s="194"/>
    </row>
    <row r="285" spans="1:29" ht="18" hidden="1" x14ac:dyDescent="0.35">
      <c r="A285" s="10" t="str">
        <f t="shared" si="14"/>
        <v/>
      </c>
      <c r="B285" s="10" t="str">
        <f>+IF(A285=1,IF(YEAR(G285)&gt;=Parametre!$M$7,"Licence Benjamin, Minime, Cadet",IF(YEAR(G285)&lt;=Parametre!$M$4,"licence Sénior","licence Junior")),"")</f>
        <v/>
      </c>
      <c r="C285" s="10" t="str">
        <f t="shared" si="15"/>
        <v/>
      </c>
      <c r="D285" s="10" t="str">
        <f t="shared" si="16"/>
        <v/>
      </c>
      <c r="E285" s="192"/>
      <c r="F285" s="193"/>
      <c r="G285" s="194"/>
      <c r="H285" s="194"/>
      <c r="I285" s="195"/>
      <c r="J285" s="196"/>
      <c r="K285" s="197"/>
      <c r="L285" s="197"/>
      <c r="M285" s="197"/>
      <c r="N285" s="198"/>
      <c r="O285" s="193"/>
      <c r="P285" s="199"/>
      <c r="Q285" s="195"/>
      <c r="R285" s="196"/>
      <c r="S285" s="194"/>
      <c r="T285" s="194"/>
      <c r="U285" s="195"/>
      <c r="V285" s="196"/>
      <c r="W285" s="196"/>
      <c r="X285" s="196"/>
      <c r="Y285" s="194"/>
      <c r="Z285" s="194"/>
      <c r="AA285" s="194"/>
      <c r="AB285" s="194"/>
      <c r="AC285" s="194"/>
    </row>
    <row r="286" spans="1:29" ht="18" hidden="1" x14ac:dyDescent="0.35">
      <c r="A286" s="10" t="str">
        <f t="shared" si="14"/>
        <v/>
      </c>
      <c r="B286" s="10" t="str">
        <f>+IF(A286=1,IF(YEAR(G286)&gt;=Parametre!$M$7,"Licence Benjamin, Minime, Cadet",IF(YEAR(G286)&lt;=Parametre!$M$4,"licence Sénior","licence Junior")),"")</f>
        <v/>
      </c>
      <c r="C286" s="10" t="str">
        <f t="shared" si="15"/>
        <v/>
      </c>
      <c r="D286" s="10" t="str">
        <f t="shared" si="16"/>
        <v/>
      </c>
      <c r="E286" s="192"/>
      <c r="F286" s="193"/>
      <c r="G286" s="194"/>
      <c r="H286" s="194"/>
      <c r="I286" s="195"/>
      <c r="J286" s="196"/>
      <c r="K286" s="197"/>
      <c r="L286" s="197"/>
      <c r="M286" s="197"/>
      <c r="N286" s="198"/>
      <c r="O286" s="193"/>
      <c r="P286" s="199"/>
      <c r="Q286" s="195"/>
      <c r="R286" s="196"/>
      <c r="S286" s="194"/>
      <c r="T286" s="194"/>
      <c r="U286" s="195"/>
      <c r="V286" s="196"/>
      <c r="W286" s="196"/>
      <c r="X286" s="196"/>
      <c r="Y286" s="194"/>
      <c r="Z286" s="194"/>
      <c r="AA286" s="194"/>
      <c r="AB286" s="194"/>
      <c r="AC286" s="194"/>
    </row>
    <row r="287" spans="1:29" ht="18" hidden="1" x14ac:dyDescent="0.35">
      <c r="A287" s="10" t="str">
        <f t="shared" si="14"/>
        <v/>
      </c>
      <c r="B287" s="10" t="str">
        <f>+IF(A287=1,IF(YEAR(G287)&gt;=Parametre!$M$7,"Licence Benjamin, Minime, Cadet",IF(YEAR(G287)&lt;=Parametre!$M$4,"licence Sénior","licence Junior")),"")</f>
        <v/>
      </c>
      <c r="C287" s="10" t="str">
        <f t="shared" si="15"/>
        <v/>
      </c>
      <c r="D287" s="10" t="str">
        <f t="shared" si="16"/>
        <v/>
      </c>
      <c r="E287" s="192"/>
      <c r="F287" s="193"/>
      <c r="G287" s="194"/>
      <c r="H287" s="194"/>
      <c r="I287" s="195"/>
      <c r="J287" s="196"/>
      <c r="K287" s="197"/>
      <c r="L287" s="197"/>
      <c r="M287" s="197"/>
      <c r="N287" s="198"/>
      <c r="O287" s="193"/>
      <c r="P287" s="199"/>
      <c r="Q287" s="195"/>
      <c r="R287" s="196"/>
      <c r="S287" s="194"/>
      <c r="T287" s="194"/>
      <c r="U287" s="195"/>
      <c r="V287" s="196"/>
      <c r="W287" s="196"/>
      <c r="X287" s="196"/>
      <c r="Y287" s="194"/>
      <c r="Z287" s="194"/>
      <c r="AA287" s="194"/>
      <c r="AB287" s="194"/>
      <c r="AC287" s="194"/>
    </row>
    <row r="288" spans="1:29" ht="18" hidden="1" x14ac:dyDescent="0.35">
      <c r="A288" s="10" t="str">
        <f t="shared" si="14"/>
        <v/>
      </c>
      <c r="B288" s="10" t="str">
        <f>+IF(A288=1,IF(YEAR(G288)&gt;=Parametre!$M$7,"Licence Benjamin, Minime, Cadet",IF(YEAR(G288)&lt;=Parametre!$M$4,"licence Sénior","licence Junior")),"")</f>
        <v/>
      </c>
      <c r="C288" s="10" t="str">
        <f t="shared" si="15"/>
        <v/>
      </c>
      <c r="D288" s="10" t="str">
        <f t="shared" si="16"/>
        <v/>
      </c>
      <c r="E288" s="192"/>
      <c r="F288" s="193"/>
      <c r="G288" s="194"/>
      <c r="H288" s="194"/>
      <c r="I288" s="195"/>
      <c r="J288" s="196"/>
      <c r="K288" s="197"/>
      <c r="L288" s="197"/>
      <c r="M288" s="197"/>
      <c r="N288" s="198"/>
      <c r="O288" s="193"/>
      <c r="P288" s="199"/>
      <c r="Q288" s="195"/>
      <c r="R288" s="196"/>
      <c r="S288" s="194"/>
      <c r="T288" s="194"/>
      <c r="U288" s="195"/>
      <c r="V288" s="196"/>
      <c r="W288" s="196"/>
      <c r="X288" s="196"/>
      <c r="Y288" s="194"/>
      <c r="Z288" s="194"/>
      <c r="AA288" s="194"/>
      <c r="AB288" s="194"/>
      <c r="AC288" s="194"/>
    </row>
    <row r="289" spans="1:29" ht="18" hidden="1" x14ac:dyDescent="0.35">
      <c r="A289" s="10" t="str">
        <f t="shared" si="14"/>
        <v/>
      </c>
      <c r="B289" s="10" t="str">
        <f>+IF(A289=1,IF(YEAR(G289)&gt;=Parametre!$M$7,"Licence Benjamin, Minime, Cadet",IF(YEAR(G289)&lt;=Parametre!$M$4,"licence Sénior","licence Junior")),"")</f>
        <v/>
      </c>
      <c r="C289" s="10" t="str">
        <f t="shared" si="15"/>
        <v/>
      </c>
      <c r="D289" s="10" t="str">
        <f t="shared" si="16"/>
        <v/>
      </c>
      <c r="E289" s="192"/>
      <c r="F289" s="193"/>
      <c r="G289" s="194"/>
      <c r="H289" s="194"/>
      <c r="I289" s="195"/>
      <c r="J289" s="196"/>
      <c r="K289" s="197"/>
      <c r="L289" s="197"/>
      <c r="M289" s="197"/>
      <c r="N289" s="198"/>
      <c r="O289" s="193"/>
      <c r="P289" s="199"/>
      <c r="Q289" s="195"/>
      <c r="R289" s="196"/>
      <c r="S289" s="194"/>
      <c r="T289" s="194"/>
      <c r="U289" s="195"/>
      <c r="V289" s="196"/>
      <c r="W289" s="196"/>
      <c r="X289" s="196"/>
      <c r="Y289" s="194"/>
      <c r="Z289" s="194"/>
      <c r="AA289" s="194"/>
      <c r="AB289" s="194"/>
      <c r="AC289" s="194"/>
    </row>
    <row r="290" spans="1:29" ht="18" hidden="1" x14ac:dyDescent="0.35">
      <c r="A290" s="10" t="str">
        <f t="shared" si="14"/>
        <v/>
      </c>
      <c r="B290" s="10" t="str">
        <f>+IF(A290=1,IF(YEAR(G290)&gt;=Parametre!$M$7,"Licence Benjamin, Minime, Cadet",IF(YEAR(G290)&lt;=Parametre!$M$4,"licence Sénior","licence Junior")),"")</f>
        <v/>
      </c>
      <c r="C290" s="10" t="str">
        <f t="shared" si="15"/>
        <v/>
      </c>
      <c r="D290" s="10" t="str">
        <f t="shared" si="16"/>
        <v/>
      </c>
      <c r="E290" s="192"/>
      <c r="F290" s="193"/>
      <c r="G290" s="194"/>
      <c r="H290" s="194"/>
      <c r="I290" s="195"/>
      <c r="J290" s="196"/>
      <c r="K290" s="197"/>
      <c r="L290" s="197"/>
      <c r="M290" s="197"/>
      <c r="N290" s="198"/>
      <c r="O290" s="193"/>
      <c r="P290" s="199"/>
      <c r="Q290" s="195"/>
      <c r="R290" s="196"/>
      <c r="S290" s="194"/>
      <c r="T290" s="194"/>
      <c r="U290" s="195"/>
      <c r="V290" s="196"/>
      <c r="W290" s="196"/>
      <c r="X290" s="196"/>
      <c r="Y290" s="194"/>
      <c r="Z290" s="194"/>
      <c r="AA290" s="194"/>
      <c r="AB290" s="194"/>
      <c r="AC290" s="194"/>
    </row>
    <row r="291" spans="1:29" ht="18" hidden="1" x14ac:dyDescent="0.35">
      <c r="A291" s="10" t="str">
        <f t="shared" si="14"/>
        <v/>
      </c>
      <c r="B291" s="10" t="str">
        <f>+IF(A291=1,IF(YEAR(G291)&gt;=Parametre!$M$7,"Licence Benjamin, Minime, Cadet",IF(YEAR(G291)&lt;=Parametre!$M$4,"licence Sénior","licence Junior")),"")</f>
        <v/>
      </c>
      <c r="C291" s="10" t="str">
        <f t="shared" si="15"/>
        <v/>
      </c>
      <c r="D291" s="10" t="str">
        <f t="shared" si="16"/>
        <v/>
      </c>
      <c r="E291" s="192"/>
      <c r="F291" s="193"/>
      <c r="G291" s="194"/>
      <c r="H291" s="194"/>
      <c r="I291" s="195"/>
      <c r="J291" s="196"/>
      <c r="K291" s="197"/>
      <c r="L291" s="197"/>
      <c r="M291" s="197"/>
      <c r="N291" s="198"/>
      <c r="O291" s="193"/>
      <c r="P291" s="199"/>
      <c r="Q291" s="195"/>
      <c r="R291" s="196"/>
      <c r="S291" s="194"/>
      <c r="T291" s="194"/>
      <c r="U291" s="195"/>
      <c r="V291" s="196"/>
      <c r="W291" s="196"/>
      <c r="X291" s="196"/>
      <c r="Y291" s="194"/>
      <c r="Z291" s="194"/>
      <c r="AA291" s="194"/>
      <c r="AB291" s="194"/>
      <c r="AC291" s="194"/>
    </row>
    <row r="292" spans="1:29" ht="18" hidden="1" x14ac:dyDescent="0.35">
      <c r="A292" s="10" t="str">
        <f t="shared" si="14"/>
        <v/>
      </c>
      <c r="B292" s="10" t="str">
        <f>+IF(A292=1,IF(YEAR(G292)&gt;=Parametre!$M$7,"Licence Benjamin, Minime, Cadet",IF(YEAR(G292)&lt;=Parametre!$M$4,"licence Sénior","licence Junior")),"")</f>
        <v/>
      </c>
      <c r="C292" s="10" t="str">
        <f t="shared" si="15"/>
        <v/>
      </c>
      <c r="D292" s="10" t="str">
        <f t="shared" si="16"/>
        <v/>
      </c>
      <c r="E292" s="192"/>
      <c r="F292" s="193"/>
      <c r="G292" s="194"/>
      <c r="H292" s="194"/>
      <c r="I292" s="195"/>
      <c r="J292" s="196"/>
      <c r="K292" s="197"/>
      <c r="L292" s="197"/>
      <c r="M292" s="197"/>
      <c r="N292" s="198"/>
      <c r="O292" s="193"/>
      <c r="P292" s="199"/>
      <c r="Q292" s="195"/>
      <c r="R292" s="196"/>
      <c r="S292" s="194"/>
      <c r="T292" s="194"/>
      <c r="U292" s="195"/>
      <c r="V292" s="196"/>
      <c r="W292" s="196"/>
      <c r="X292" s="196"/>
      <c r="Y292" s="194"/>
      <c r="Z292" s="194"/>
      <c r="AA292" s="194"/>
      <c r="AB292" s="194"/>
      <c r="AC292" s="194"/>
    </row>
    <row r="293" spans="1:29" ht="18" hidden="1" x14ac:dyDescent="0.35">
      <c r="A293" s="10" t="str">
        <f t="shared" si="14"/>
        <v/>
      </c>
      <c r="B293" s="10" t="str">
        <f>+IF(A293=1,IF(YEAR(G293)&gt;=Parametre!$M$7,"Licence Benjamin, Minime, Cadet",IF(YEAR(G293)&lt;=Parametre!$M$4,"licence Sénior","licence Junior")),"")</f>
        <v/>
      </c>
      <c r="C293" s="10" t="str">
        <f t="shared" si="15"/>
        <v/>
      </c>
      <c r="D293" s="10" t="str">
        <f t="shared" si="16"/>
        <v/>
      </c>
      <c r="E293" s="192"/>
      <c r="F293" s="193"/>
      <c r="G293" s="194"/>
      <c r="H293" s="194"/>
      <c r="I293" s="195"/>
      <c r="J293" s="196"/>
      <c r="K293" s="197"/>
      <c r="L293" s="197"/>
      <c r="M293" s="197"/>
      <c r="N293" s="198"/>
      <c r="O293" s="193"/>
      <c r="P293" s="199"/>
      <c r="Q293" s="195"/>
      <c r="R293" s="196"/>
      <c r="S293" s="194"/>
      <c r="T293" s="194"/>
      <c r="U293" s="195"/>
      <c r="V293" s="196"/>
      <c r="W293" s="196"/>
      <c r="X293" s="196"/>
      <c r="Y293" s="194"/>
      <c r="Z293" s="194"/>
      <c r="AA293" s="194"/>
      <c r="AB293" s="194"/>
      <c r="AC293" s="194"/>
    </row>
    <row r="294" spans="1:29" ht="18" hidden="1" x14ac:dyDescent="0.35">
      <c r="A294" s="10" t="str">
        <f t="shared" si="14"/>
        <v/>
      </c>
      <c r="B294" s="10" t="str">
        <f>+IF(A294=1,IF(YEAR(G294)&gt;=Parametre!$M$7,"Licence Benjamin, Minime, Cadet",IF(YEAR(G294)&lt;=Parametre!$M$4,"licence Sénior","licence Junior")),"")</f>
        <v/>
      </c>
      <c r="C294" s="10" t="str">
        <f t="shared" si="15"/>
        <v/>
      </c>
      <c r="D294" s="10" t="str">
        <f t="shared" si="16"/>
        <v/>
      </c>
      <c r="E294" s="192"/>
      <c r="F294" s="193"/>
      <c r="G294" s="194"/>
      <c r="H294" s="194"/>
      <c r="I294" s="195"/>
      <c r="J294" s="196"/>
      <c r="K294" s="197"/>
      <c r="L294" s="197"/>
      <c r="M294" s="197"/>
      <c r="N294" s="198"/>
      <c r="O294" s="193"/>
      <c r="P294" s="199"/>
      <c r="Q294" s="195"/>
      <c r="R294" s="196"/>
      <c r="S294" s="194"/>
      <c r="T294" s="194"/>
      <c r="U294" s="195"/>
      <c r="V294" s="196"/>
      <c r="W294" s="196"/>
      <c r="X294" s="196"/>
      <c r="Y294" s="194"/>
      <c r="Z294" s="194"/>
      <c r="AA294" s="194"/>
      <c r="AB294" s="194"/>
      <c r="AC294" s="194"/>
    </row>
    <row r="295" spans="1:29" ht="18" hidden="1" x14ac:dyDescent="0.35">
      <c r="A295" s="10" t="str">
        <f t="shared" si="14"/>
        <v/>
      </c>
      <c r="B295" s="10" t="str">
        <f>+IF(A295=1,IF(YEAR(G295)&gt;=Parametre!$M$7,"Licence Benjamin, Minime, Cadet",IF(YEAR(G295)&lt;=Parametre!$M$4,"licence Sénior","licence Junior")),"")</f>
        <v/>
      </c>
      <c r="C295" s="10" t="str">
        <f t="shared" si="15"/>
        <v/>
      </c>
      <c r="D295" s="10" t="str">
        <f t="shared" si="16"/>
        <v/>
      </c>
      <c r="E295" s="192"/>
      <c r="F295" s="193"/>
      <c r="G295" s="194"/>
      <c r="H295" s="194"/>
      <c r="I295" s="195"/>
      <c r="J295" s="196"/>
      <c r="K295" s="197"/>
      <c r="L295" s="197"/>
      <c r="M295" s="197"/>
      <c r="N295" s="198"/>
      <c r="O295" s="193"/>
      <c r="P295" s="199"/>
      <c r="Q295" s="195"/>
      <c r="R295" s="196"/>
      <c r="S295" s="194"/>
      <c r="T295" s="194"/>
      <c r="U295" s="195"/>
      <c r="V295" s="196"/>
      <c r="W295" s="196"/>
      <c r="X295" s="196"/>
      <c r="Y295" s="194"/>
      <c r="Z295" s="194"/>
      <c r="AA295" s="194"/>
      <c r="AB295" s="194"/>
      <c r="AC295" s="194"/>
    </row>
    <row r="296" spans="1:29" ht="18" hidden="1" x14ac:dyDescent="0.35">
      <c r="A296" s="10" t="str">
        <f t="shared" si="14"/>
        <v/>
      </c>
      <c r="B296" s="10" t="str">
        <f>+IF(A296=1,IF(YEAR(G296)&gt;=Parametre!$M$7,"Licence Benjamin, Minime, Cadet",IF(YEAR(G296)&lt;=Parametre!$M$4,"licence Sénior","licence Junior")),"")</f>
        <v/>
      </c>
      <c r="C296" s="10" t="str">
        <f t="shared" si="15"/>
        <v/>
      </c>
      <c r="D296" s="10" t="str">
        <f t="shared" si="16"/>
        <v/>
      </c>
      <c r="E296" s="192"/>
      <c r="F296" s="193"/>
      <c r="G296" s="194"/>
      <c r="H296" s="194"/>
      <c r="I296" s="195"/>
      <c r="J296" s="196"/>
      <c r="K296" s="197"/>
      <c r="L296" s="197"/>
      <c r="M296" s="197"/>
      <c r="N296" s="198"/>
      <c r="O296" s="193"/>
      <c r="P296" s="199"/>
      <c r="Q296" s="195"/>
      <c r="R296" s="196"/>
      <c r="S296" s="194"/>
      <c r="T296" s="194"/>
      <c r="U296" s="195"/>
      <c r="V296" s="196"/>
      <c r="W296" s="196"/>
      <c r="X296" s="196"/>
      <c r="Y296" s="194"/>
      <c r="Z296" s="194"/>
      <c r="AA296" s="194"/>
      <c r="AB296" s="194"/>
      <c r="AC296" s="194"/>
    </row>
    <row r="297" spans="1:29" ht="18" hidden="1" x14ac:dyDescent="0.35">
      <c r="A297" s="10" t="str">
        <f t="shared" si="14"/>
        <v/>
      </c>
      <c r="B297" s="10" t="str">
        <f>+IF(A297=1,IF(YEAR(G297)&gt;=Parametre!$M$7,"Licence Benjamin, Minime, Cadet",IF(YEAR(G297)&lt;=Parametre!$M$4,"licence Sénior","licence Junior")),"")</f>
        <v/>
      </c>
      <c r="C297" s="10" t="str">
        <f t="shared" si="15"/>
        <v/>
      </c>
      <c r="D297" s="10" t="str">
        <f t="shared" si="16"/>
        <v/>
      </c>
      <c r="E297" s="192"/>
      <c r="F297" s="193"/>
      <c r="G297" s="194"/>
      <c r="H297" s="194"/>
      <c r="I297" s="195"/>
      <c r="J297" s="196"/>
      <c r="K297" s="197"/>
      <c r="L297" s="197"/>
      <c r="M297" s="197"/>
      <c r="N297" s="198"/>
      <c r="O297" s="193"/>
      <c r="P297" s="199"/>
      <c r="Q297" s="195"/>
      <c r="R297" s="196"/>
      <c r="S297" s="194"/>
      <c r="T297" s="194"/>
      <c r="U297" s="195"/>
      <c r="V297" s="196"/>
      <c r="W297" s="196"/>
      <c r="X297" s="196"/>
      <c r="Y297" s="194"/>
      <c r="Z297" s="194"/>
      <c r="AA297" s="194"/>
      <c r="AB297" s="194"/>
      <c r="AC297" s="194"/>
    </row>
    <row r="298" spans="1:29" ht="18" hidden="1" x14ac:dyDescent="0.35">
      <c r="A298" s="10" t="str">
        <f t="shared" si="14"/>
        <v/>
      </c>
      <c r="B298" s="10" t="str">
        <f>+IF(A298=1,IF(YEAR(G298)&gt;=Parametre!$M$7,"Licence Benjamin, Minime, Cadet",IF(YEAR(G298)&lt;=Parametre!$M$4,"licence Sénior","licence Junior")),"")</f>
        <v/>
      </c>
      <c r="C298" s="10" t="str">
        <f t="shared" si="15"/>
        <v/>
      </c>
      <c r="D298" s="10" t="str">
        <f t="shared" si="16"/>
        <v/>
      </c>
      <c r="E298" s="192"/>
      <c r="F298" s="193"/>
      <c r="G298" s="194"/>
      <c r="H298" s="194"/>
      <c r="I298" s="195"/>
      <c r="J298" s="196"/>
      <c r="K298" s="197"/>
      <c r="L298" s="197"/>
      <c r="M298" s="197"/>
      <c r="N298" s="198"/>
      <c r="O298" s="193"/>
      <c r="P298" s="199"/>
      <c r="Q298" s="195"/>
      <c r="R298" s="196"/>
      <c r="S298" s="194"/>
      <c r="T298" s="194"/>
      <c r="U298" s="195"/>
      <c r="V298" s="196"/>
      <c r="W298" s="196"/>
      <c r="X298" s="196"/>
      <c r="Y298" s="194"/>
      <c r="Z298" s="194"/>
      <c r="AA298" s="194"/>
      <c r="AB298" s="194"/>
      <c r="AC298" s="194"/>
    </row>
    <row r="299" spans="1:29" ht="18" hidden="1" x14ac:dyDescent="0.35">
      <c r="A299" s="10" t="str">
        <f t="shared" si="14"/>
        <v/>
      </c>
      <c r="B299" s="10" t="str">
        <f>+IF(A299=1,IF(YEAR(G299)&gt;=Parametre!$M$7,"Licence Benjamin, Minime, Cadet",IF(YEAR(G299)&lt;=Parametre!$M$4,"licence Sénior","licence Junior")),"")</f>
        <v/>
      </c>
      <c r="C299" s="10" t="str">
        <f t="shared" si="15"/>
        <v/>
      </c>
      <c r="D299" s="10" t="str">
        <f t="shared" si="16"/>
        <v/>
      </c>
      <c r="E299" s="192"/>
      <c r="F299" s="193"/>
      <c r="G299" s="194"/>
      <c r="H299" s="194"/>
      <c r="I299" s="195"/>
      <c r="J299" s="196"/>
      <c r="K299" s="197"/>
      <c r="L299" s="197"/>
      <c r="M299" s="197"/>
      <c r="N299" s="198"/>
      <c r="O299" s="193"/>
      <c r="P299" s="199"/>
      <c r="Q299" s="195"/>
      <c r="R299" s="196"/>
      <c r="S299" s="194"/>
      <c r="T299" s="194"/>
      <c r="U299" s="195"/>
      <c r="V299" s="196"/>
      <c r="W299" s="196"/>
      <c r="X299" s="196"/>
      <c r="Y299" s="194"/>
      <c r="Z299" s="194"/>
      <c r="AA299" s="194"/>
      <c r="AB299" s="194"/>
      <c r="AC299" s="194"/>
    </row>
    <row r="300" spans="1:29" ht="18" hidden="1" x14ac:dyDescent="0.35">
      <c r="A300" s="10" t="str">
        <f t="shared" si="14"/>
        <v/>
      </c>
      <c r="B300" s="10" t="str">
        <f>+IF(A300=1,IF(YEAR(G300)&gt;=Parametre!$M$7,"Licence Benjamin, Minime, Cadet",IF(YEAR(G300)&lt;=Parametre!$M$4,"licence Sénior","licence Junior")),"")</f>
        <v/>
      </c>
      <c r="C300" s="10" t="str">
        <f t="shared" si="15"/>
        <v/>
      </c>
      <c r="D300" s="10" t="str">
        <f t="shared" si="16"/>
        <v/>
      </c>
      <c r="E300" s="192"/>
      <c r="F300" s="193"/>
      <c r="G300" s="194"/>
      <c r="H300" s="194"/>
      <c r="I300" s="195"/>
      <c r="J300" s="196"/>
      <c r="K300" s="197"/>
      <c r="L300" s="197"/>
      <c r="M300" s="197"/>
      <c r="N300" s="198"/>
      <c r="O300" s="193"/>
      <c r="P300" s="199"/>
      <c r="Q300" s="195"/>
      <c r="R300" s="196"/>
      <c r="S300" s="194"/>
      <c r="T300" s="194"/>
      <c r="U300" s="195"/>
      <c r="V300" s="196"/>
      <c r="W300" s="196"/>
      <c r="X300" s="196"/>
      <c r="Y300" s="194"/>
      <c r="Z300" s="194"/>
      <c r="AA300" s="194"/>
      <c r="AB300" s="194"/>
      <c r="AC300" s="194"/>
    </row>
    <row r="301" spans="1:29" ht="18" hidden="1" x14ac:dyDescent="0.35">
      <c r="A301" s="10" t="str">
        <f t="shared" si="14"/>
        <v/>
      </c>
      <c r="B301" s="10" t="str">
        <f>+IF(A301=1,IF(YEAR(G301)&gt;=Parametre!$M$7,"Licence Benjamin, Minime, Cadet",IF(YEAR(G301)&lt;=Parametre!$M$4,"licence Sénior","licence Junior")),"")</f>
        <v/>
      </c>
      <c r="C301" s="10" t="str">
        <f t="shared" si="15"/>
        <v/>
      </c>
      <c r="D301" s="10" t="str">
        <f t="shared" si="16"/>
        <v/>
      </c>
      <c r="E301" s="192"/>
      <c r="F301" s="193"/>
      <c r="G301" s="194"/>
      <c r="H301" s="194"/>
      <c r="I301" s="195"/>
      <c r="J301" s="196"/>
      <c r="K301" s="197"/>
      <c r="L301" s="197"/>
      <c r="M301" s="197"/>
      <c r="N301" s="198"/>
      <c r="O301" s="193"/>
      <c r="P301" s="199"/>
      <c r="Q301" s="195"/>
      <c r="R301" s="196"/>
      <c r="S301" s="194"/>
      <c r="T301" s="194"/>
      <c r="U301" s="195"/>
      <c r="V301" s="196"/>
      <c r="W301" s="196"/>
      <c r="X301" s="196"/>
      <c r="Y301" s="194"/>
      <c r="Z301" s="194"/>
      <c r="AA301" s="194"/>
      <c r="AB301" s="194"/>
      <c r="AC301" s="194"/>
    </row>
    <row r="302" spans="1:29" ht="18" hidden="1" x14ac:dyDescent="0.35">
      <c r="A302" s="10" t="str">
        <f t="shared" si="14"/>
        <v/>
      </c>
      <c r="B302" s="10" t="str">
        <f>+IF(A302=1,IF(YEAR(G302)&gt;=Parametre!$M$7,"Licence Benjamin, Minime, Cadet",IF(YEAR(G302)&lt;=Parametre!$M$4,"licence Sénior","licence Junior")),"")</f>
        <v/>
      </c>
      <c r="C302" s="10" t="str">
        <f t="shared" si="15"/>
        <v/>
      </c>
      <c r="D302" s="10" t="str">
        <f t="shared" si="16"/>
        <v/>
      </c>
      <c r="E302" s="192"/>
      <c r="F302" s="193"/>
      <c r="G302" s="194"/>
      <c r="H302" s="194"/>
      <c r="I302" s="195"/>
      <c r="J302" s="196"/>
      <c r="K302" s="197"/>
      <c r="L302" s="197"/>
      <c r="M302" s="197"/>
      <c r="N302" s="198"/>
      <c r="O302" s="193"/>
      <c r="P302" s="199"/>
      <c r="Q302" s="195"/>
      <c r="R302" s="196"/>
      <c r="S302" s="194"/>
      <c r="T302" s="194"/>
      <c r="U302" s="195"/>
      <c r="V302" s="196"/>
      <c r="W302" s="196"/>
      <c r="X302" s="196"/>
      <c r="Y302" s="194"/>
      <c r="Z302" s="194"/>
      <c r="AA302" s="194"/>
      <c r="AB302" s="194"/>
      <c r="AC302" s="194"/>
    </row>
    <row r="303" spans="1:29" ht="18" hidden="1" x14ac:dyDescent="0.35">
      <c r="A303" s="10" t="str">
        <f t="shared" si="14"/>
        <v/>
      </c>
      <c r="B303" s="10" t="str">
        <f>+IF(A303=1,IF(YEAR(G303)&gt;=Parametre!$M$7,"Licence Benjamin, Minime, Cadet",IF(YEAR(G303)&lt;=Parametre!$M$4,"licence Sénior","licence Junior")),"")</f>
        <v/>
      </c>
      <c r="C303" s="10" t="str">
        <f t="shared" si="15"/>
        <v/>
      </c>
      <c r="D303" s="10" t="str">
        <f t="shared" si="16"/>
        <v/>
      </c>
      <c r="E303" s="192"/>
      <c r="F303" s="193"/>
      <c r="G303" s="194"/>
      <c r="H303" s="194"/>
      <c r="I303" s="195"/>
      <c r="J303" s="196"/>
      <c r="K303" s="197"/>
      <c r="L303" s="197"/>
      <c r="M303" s="197"/>
      <c r="N303" s="198"/>
      <c r="O303" s="193"/>
      <c r="P303" s="199"/>
      <c r="Q303" s="195"/>
      <c r="R303" s="196"/>
      <c r="S303" s="194"/>
      <c r="T303" s="194"/>
      <c r="U303" s="195"/>
      <c r="V303" s="196"/>
      <c r="W303" s="196"/>
      <c r="X303" s="196"/>
      <c r="Y303" s="194"/>
      <c r="Z303" s="194"/>
      <c r="AA303" s="194"/>
      <c r="AB303" s="194"/>
      <c r="AC303" s="194"/>
    </row>
    <row r="304" spans="1:29" ht="18" hidden="1" x14ac:dyDescent="0.35">
      <c r="A304" s="10" t="str">
        <f t="shared" si="14"/>
        <v/>
      </c>
      <c r="B304" s="10" t="str">
        <f>+IF(A304=1,IF(YEAR(G304)&gt;=Parametre!$M$7,"Licence Benjamin, Minime, Cadet",IF(YEAR(G304)&lt;=Parametre!$M$4,"licence Sénior","licence Junior")),"")</f>
        <v/>
      </c>
      <c r="C304" s="10" t="str">
        <f t="shared" si="15"/>
        <v/>
      </c>
      <c r="D304" s="10" t="str">
        <f t="shared" si="16"/>
        <v/>
      </c>
      <c r="E304" s="192"/>
      <c r="F304" s="193"/>
      <c r="G304" s="194"/>
      <c r="H304" s="194"/>
      <c r="I304" s="195"/>
      <c r="J304" s="196"/>
      <c r="K304" s="197"/>
      <c r="L304" s="197"/>
      <c r="M304" s="197"/>
      <c r="N304" s="198"/>
      <c r="O304" s="193"/>
      <c r="P304" s="199"/>
      <c r="Q304" s="195"/>
      <c r="R304" s="196"/>
      <c r="S304" s="194"/>
      <c r="T304" s="194"/>
      <c r="U304" s="195"/>
      <c r="V304" s="196"/>
      <c r="W304" s="196"/>
      <c r="X304" s="196"/>
      <c r="Y304" s="194"/>
      <c r="Z304" s="194"/>
      <c r="AA304" s="194"/>
      <c r="AB304" s="194"/>
      <c r="AC304" s="194"/>
    </row>
    <row r="305" spans="1:29" ht="18" hidden="1" x14ac:dyDescent="0.35">
      <c r="A305" s="10" t="str">
        <f t="shared" si="14"/>
        <v/>
      </c>
      <c r="B305" s="10" t="str">
        <f>+IF(A305=1,IF(YEAR(G305)&gt;=Parametre!$M$7,"Licence Benjamin, Minime, Cadet",IF(YEAR(G305)&lt;=Parametre!$M$4,"licence Sénior","licence Junior")),"")</f>
        <v/>
      </c>
      <c r="C305" s="10" t="str">
        <f t="shared" si="15"/>
        <v/>
      </c>
      <c r="D305" s="10" t="str">
        <f t="shared" si="16"/>
        <v/>
      </c>
      <c r="E305" s="192"/>
      <c r="F305" s="193"/>
      <c r="G305" s="194"/>
      <c r="H305" s="194"/>
      <c r="I305" s="195"/>
      <c r="J305" s="196"/>
      <c r="K305" s="197"/>
      <c r="L305" s="197"/>
      <c r="M305" s="197"/>
      <c r="N305" s="198"/>
      <c r="O305" s="193"/>
      <c r="P305" s="199"/>
      <c r="Q305" s="195"/>
      <c r="R305" s="196"/>
      <c r="S305" s="194"/>
      <c r="T305" s="194"/>
      <c r="U305" s="195"/>
      <c r="V305" s="196"/>
      <c r="W305" s="196"/>
      <c r="X305" s="196"/>
      <c r="Y305" s="194"/>
      <c r="Z305" s="194"/>
      <c r="AA305" s="194"/>
      <c r="AB305" s="194"/>
      <c r="AC305" s="194"/>
    </row>
    <row r="306" spans="1:29" ht="18" hidden="1" x14ac:dyDescent="0.35">
      <c r="A306" s="10" t="str">
        <f t="shared" si="14"/>
        <v/>
      </c>
      <c r="B306" s="10" t="str">
        <f>+IF(A306=1,IF(YEAR(G306)&gt;=Parametre!$M$7,"Licence Benjamin, Minime, Cadet",IF(YEAR(G306)&lt;=Parametre!$M$4,"licence Sénior","licence Junior")),"")</f>
        <v/>
      </c>
      <c r="C306" s="10" t="str">
        <f t="shared" si="15"/>
        <v/>
      </c>
      <c r="D306" s="10" t="str">
        <f t="shared" si="16"/>
        <v/>
      </c>
      <c r="E306" s="192"/>
      <c r="F306" s="193"/>
      <c r="G306" s="194"/>
      <c r="H306" s="194"/>
      <c r="I306" s="195"/>
      <c r="J306" s="196"/>
      <c r="K306" s="197"/>
      <c r="L306" s="197"/>
      <c r="M306" s="197"/>
      <c r="N306" s="198"/>
      <c r="O306" s="193"/>
      <c r="P306" s="199"/>
      <c r="Q306" s="195"/>
      <c r="R306" s="196"/>
      <c r="S306" s="194"/>
      <c r="T306" s="194"/>
      <c r="U306" s="195"/>
      <c r="V306" s="196"/>
      <c r="W306" s="196"/>
      <c r="X306" s="196"/>
      <c r="Y306" s="194"/>
      <c r="Z306" s="194"/>
      <c r="AA306" s="194"/>
      <c r="AB306" s="194"/>
      <c r="AC306" s="194"/>
    </row>
    <row r="307" spans="1:29" ht="18" hidden="1" x14ac:dyDescent="0.35">
      <c r="A307" s="10" t="str">
        <f t="shared" si="14"/>
        <v/>
      </c>
      <c r="B307" s="10" t="str">
        <f>+IF(A307=1,IF(YEAR(G307)&gt;=Parametre!$M$7,"Licence Benjamin, Minime, Cadet",IF(YEAR(G307)&lt;=Parametre!$M$4,"licence Sénior","licence Junior")),"")</f>
        <v/>
      </c>
      <c r="C307" s="10" t="str">
        <f t="shared" si="15"/>
        <v/>
      </c>
      <c r="D307" s="10" t="str">
        <f t="shared" si="16"/>
        <v/>
      </c>
      <c r="E307" s="192"/>
      <c r="F307" s="193"/>
      <c r="G307" s="194"/>
      <c r="H307" s="194"/>
      <c r="I307" s="195"/>
      <c r="J307" s="196"/>
      <c r="K307" s="197"/>
      <c r="L307" s="197"/>
      <c r="M307" s="197"/>
      <c r="N307" s="198"/>
      <c r="O307" s="193"/>
      <c r="P307" s="199"/>
      <c r="Q307" s="195"/>
      <c r="R307" s="196"/>
      <c r="S307" s="194"/>
      <c r="T307" s="194"/>
      <c r="U307" s="195"/>
      <c r="V307" s="196"/>
      <c r="W307" s="196"/>
      <c r="X307" s="196"/>
      <c r="Y307" s="194"/>
      <c r="Z307" s="194"/>
      <c r="AA307" s="194"/>
      <c r="AB307" s="194"/>
      <c r="AC307" s="194"/>
    </row>
    <row r="308" spans="1:29" ht="18" hidden="1" x14ac:dyDescent="0.35">
      <c r="A308" s="10" t="str">
        <f t="shared" si="14"/>
        <v/>
      </c>
      <c r="B308" s="10" t="str">
        <f>+IF(A308=1,IF(YEAR(G308)&gt;=Parametre!$M$7,"Licence Benjamin, Minime, Cadet",IF(YEAR(G308)&lt;=Parametre!$M$4,"licence Sénior","licence Junior")),"")</f>
        <v/>
      </c>
      <c r="C308" s="10" t="str">
        <f t="shared" si="15"/>
        <v/>
      </c>
      <c r="D308" s="10" t="str">
        <f t="shared" si="16"/>
        <v/>
      </c>
      <c r="E308" s="192"/>
      <c r="F308" s="193"/>
      <c r="G308" s="194"/>
      <c r="H308" s="194"/>
      <c r="I308" s="195"/>
      <c r="J308" s="196"/>
      <c r="K308" s="197"/>
      <c r="L308" s="197"/>
      <c r="M308" s="197"/>
      <c r="N308" s="198"/>
      <c r="O308" s="193"/>
      <c r="P308" s="199"/>
      <c r="Q308" s="195"/>
      <c r="R308" s="196"/>
      <c r="S308" s="194"/>
      <c r="T308" s="194"/>
      <c r="U308" s="195"/>
      <c r="V308" s="196"/>
      <c r="W308" s="196"/>
      <c r="X308" s="196"/>
      <c r="Y308" s="194"/>
      <c r="Z308" s="194"/>
      <c r="AA308" s="194"/>
      <c r="AB308" s="194"/>
      <c r="AC308" s="194"/>
    </row>
    <row r="309" spans="1:29" ht="18" hidden="1" x14ac:dyDescent="0.35">
      <c r="A309" s="10" t="str">
        <f t="shared" si="14"/>
        <v/>
      </c>
      <c r="B309" s="10" t="str">
        <f>+IF(A309=1,IF(YEAR(G309)&gt;=Parametre!$M$7,"Licence Benjamin, Minime, Cadet",IF(YEAR(G309)&lt;=Parametre!$M$4,"licence Sénior","licence Junior")),"")</f>
        <v/>
      </c>
      <c r="C309" s="10" t="str">
        <f t="shared" si="15"/>
        <v/>
      </c>
      <c r="D309" s="10" t="str">
        <f t="shared" si="16"/>
        <v/>
      </c>
      <c r="E309" s="192"/>
      <c r="F309" s="193"/>
      <c r="G309" s="194"/>
      <c r="H309" s="194"/>
      <c r="I309" s="195"/>
      <c r="J309" s="196"/>
      <c r="K309" s="197"/>
      <c r="L309" s="197"/>
      <c r="M309" s="197"/>
      <c r="N309" s="198"/>
      <c r="O309" s="193"/>
      <c r="P309" s="199"/>
      <c r="Q309" s="195"/>
      <c r="R309" s="196"/>
      <c r="S309" s="194"/>
      <c r="T309" s="194"/>
      <c r="U309" s="195"/>
      <c r="V309" s="196"/>
      <c r="W309" s="196"/>
      <c r="X309" s="196"/>
      <c r="Y309" s="194"/>
      <c r="Z309" s="194"/>
      <c r="AA309" s="194"/>
      <c r="AB309" s="194"/>
      <c r="AC309" s="194"/>
    </row>
    <row r="310" spans="1:29" ht="18" hidden="1" x14ac:dyDescent="0.35">
      <c r="A310" s="10" t="str">
        <f t="shared" si="14"/>
        <v/>
      </c>
      <c r="B310" s="10" t="str">
        <f>+IF(A310=1,IF(YEAR(G310)&gt;=Parametre!$M$7,"Licence Benjamin, Minime, Cadet",IF(YEAR(G310)&lt;=Parametre!$M$4,"licence Sénior","licence Junior")),"")</f>
        <v/>
      </c>
      <c r="C310" s="10" t="str">
        <f t="shared" si="15"/>
        <v/>
      </c>
      <c r="D310" s="10" t="str">
        <f t="shared" si="16"/>
        <v/>
      </c>
      <c r="E310" s="192"/>
      <c r="F310" s="193"/>
      <c r="G310" s="194"/>
      <c r="H310" s="194"/>
      <c r="I310" s="195"/>
      <c r="J310" s="196"/>
      <c r="K310" s="197"/>
      <c r="L310" s="197"/>
      <c r="M310" s="197"/>
      <c r="N310" s="198"/>
      <c r="O310" s="193"/>
      <c r="P310" s="199"/>
      <c r="Q310" s="195"/>
      <c r="R310" s="196"/>
      <c r="S310" s="194"/>
      <c r="T310" s="194"/>
      <c r="U310" s="195"/>
      <c r="V310" s="196"/>
      <c r="W310" s="196"/>
      <c r="X310" s="196"/>
      <c r="Y310" s="194"/>
      <c r="Z310" s="194"/>
      <c r="AA310" s="194"/>
      <c r="AB310" s="194"/>
      <c r="AC310" s="194"/>
    </row>
    <row r="311" spans="1:29" ht="18" hidden="1" x14ac:dyDescent="0.35">
      <c r="A311" s="10" t="str">
        <f t="shared" si="14"/>
        <v/>
      </c>
      <c r="B311" s="10" t="str">
        <f>+IF(A311=1,IF(YEAR(G311)&gt;=Parametre!$M$7,"Licence Benjamin, Minime, Cadet",IF(YEAR(G311)&lt;=Parametre!$M$4,"licence Sénior","licence Junior")),"")</f>
        <v/>
      </c>
      <c r="C311" s="10" t="str">
        <f t="shared" si="15"/>
        <v/>
      </c>
      <c r="D311" s="10" t="str">
        <f t="shared" si="16"/>
        <v/>
      </c>
      <c r="E311" s="192"/>
      <c r="F311" s="193"/>
      <c r="G311" s="194"/>
      <c r="H311" s="194"/>
      <c r="I311" s="195"/>
      <c r="J311" s="196"/>
      <c r="K311" s="197"/>
      <c r="L311" s="197"/>
      <c r="M311" s="197"/>
      <c r="N311" s="198"/>
      <c r="O311" s="193"/>
      <c r="P311" s="199"/>
      <c r="Q311" s="195"/>
      <c r="R311" s="196"/>
      <c r="S311" s="194"/>
      <c r="T311" s="194"/>
      <c r="U311" s="195"/>
      <c r="V311" s="196"/>
      <c r="W311" s="196"/>
      <c r="X311" s="196"/>
      <c r="Y311" s="194"/>
      <c r="Z311" s="194"/>
      <c r="AA311" s="194"/>
      <c r="AB311" s="194"/>
      <c r="AC311" s="194"/>
    </row>
    <row r="312" spans="1:29" ht="18" hidden="1" x14ac:dyDescent="0.35">
      <c r="A312" s="10" t="str">
        <f t="shared" si="14"/>
        <v/>
      </c>
      <c r="B312" s="10" t="str">
        <f>+IF(A312=1,IF(YEAR(G312)&gt;=Parametre!$M$7,"Licence Benjamin, Minime, Cadet",IF(YEAR(G312)&lt;=Parametre!$M$4,"licence Sénior","licence Junior")),"")</f>
        <v/>
      </c>
      <c r="C312" s="10" t="str">
        <f t="shared" si="15"/>
        <v/>
      </c>
      <c r="D312" s="10" t="str">
        <f t="shared" si="16"/>
        <v/>
      </c>
      <c r="E312" s="192"/>
      <c r="F312" s="193"/>
      <c r="G312" s="194"/>
      <c r="H312" s="194"/>
      <c r="I312" s="195"/>
      <c r="J312" s="196"/>
      <c r="K312" s="197"/>
      <c r="L312" s="197"/>
      <c r="M312" s="197"/>
      <c r="N312" s="198"/>
      <c r="O312" s="193"/>
      <c r="P312" s="199"/>
      <c r="Q312" s="195"/>
      <c r="R312" s="196"/>
      <c r="S312" s="194"/>
      <c r="T312" s="194"/>
      <c r="U312" s="195"/>
      <c r="V312" s="196"/>
      <c r="W312" s="196"/>
      <c r="X312" s="196"/>
      <c r="Y312" s="194"/>
      <c r="Z312" s="194"/>
      <c r="AA312" s="194"/>
      <c r="AB312" s="194"/>
      <c r="AC312" s="194"/>
    </row>
    <row r="313" spans="1:29" ht="18" hidden="1" x14ac:dyDescent="0.35">
      <c r="A313" s="10" t="str">
        <f t="shared" si="14"/>
        <v/>
      </c>
      <c r="B313" s="10" t="str">
        <f>+IF(A313=1,IF(YEAR(G313)&gt;=Parametre!$M$7,"Licence Benjamin, Minime, Cadet",IF(YEAR(G313)&lt;=Parametre!$M$4,"licence Sénior","licence Junior")),"")</f>
        <v/>
      </c>
      <c r="C313" s="10" t="str">
        <f t="shared" si="15"/>
        <v/>
      </c>
      <c r="D313" s="10" t="str">
        <f t="shared" si="16"/>
        <v/>
      </c>
      <c r="E313" s="192"/>
      <c r="F313" s="193"/>
      <c r="G313" s="194"/>
      <c r="H313" s="194"/>
      <c r="I313" s="195"/>
      <c r="J313" s="196"/>
      <c r="K313" s="197"/>
      <c r="L313" s="197"/>
      <c r="M313" s="197"/>
      <c r="N313" s="198"/>
      <c r="O313" s="193"/>
      <c r="P313" s="199"/>
      <c r="Q313" s="195"/>
      <c r="R313" s="196"/>
      <c r="S313" s="194"/>
      <c r="T313" s="194"/>
      <c r="U313" s="195"/>
      <c r="V313" s="196"/>
      <c r="W313" s="196"/>
      <c r="X313" s="196"/>
      <c r="Y313" s="194"/>
      <c r="Z313" s="194"/>
      <c r="AA313" s="194"/>
      <c r="AB313" s="194"/>
      <c r="AC313" s="194"/>
    </row>
    <row r="314" spans="1:29" ht="18" hidden="1" x14ac:dyDescent="0.35">
      <c r="A314" s="10" t="str">
        <f t="shared" si="14"/>
        <v/>
      </c>
      <c r="B314" s="10" t="str">
        <f>+IF(A314=1,IF(YEAR(G314)&gt;=Parametre!$M$7,"Licence Benjamin, Minime, Cadet",IF(YEAR(G314)&lt;=Parametre!$M$4,"licence Sénior","licence Junior")),"")</f>
        <v/>
      </c>
      <c r="C314" s="10" t="str">
        <f t="shared" si="15"/>
        <v/>
      </c>
      <c r="D314" s="10" t="str">
        <f t="shared" si="16"/>
        <v/>
      </c>
      <c r="E314" s="192"/>
      <c r="F314" s="193"/>
      <c r="G314" s="194"/>
      <c r="H314" s="194"/>
      <c r="I314" s="195"/>
      <c r="J314" s="196"/>
      <c r="K314" s="197"/>
      <c r="L314" s="197"/>
      <c r="M314" s="197"/>
      <c r="N314" s="198"/>
      <c r="O314" s="193"/>
      <c r="P314" s="199"/>
      <c r="Q314" s="195"/>
      <c r="R314" s="196"/>
      <c r="S314" s="194"/>
      <c r="T314" s="194"/>
      <c r="U314" s="195"/>
      <c r="V314" s="196"/>
      <c r="W314" s="196"/>
      <c r="X314" s="196"/>
      <c r="Y314" s="194"/>
      <c r="Z314" s="194"/>
      <c r="AA314" s="194"/>
      <c r="AB314" s="194"/>
      <c r="AC314" s="194"/>
    </row>
    <row r="315" spans="1:29" ht="18" hidden="1" x14ac:dyDescent="0.35">
      <c r="A315" s="10" t="str">
        <f t="shared" si="14"/>
        <v/>
      </c>
      <c r="B315" s="10" t="str">
        <f>+IF(A315=1,IF(YEAR(G315)&gt;=Parametre!$M$7,"Licence Benjamin, Minime, Cadet",IF(YEAR(G315)&lt;=Parametre!$M$4,"licence Sénior","licence Junior")),"")</f>
        <v/>
      </c>
      <c r="C315" s="10" t="str">
        <f t="shared" si="15"/>
        <v/>
      </c>
      <c r="D315" s="10" t="str">
        <f t="shared" si="16"/>
        <v/>
      </c>
      <c r="E315" s="192"/>
      <c r="F315" s="193"/>
      <c r="G315" s="194"/>
      <c r="H315" s="194"/>
      <c r="I315" s="195"/>
      <c r="J315" s="196"/>
      <c r="K315" s="197"/>
      <c r="L315" s="197"/>
      <c r="M315" s="197"/>
      <c r="N315" s="198"/>
      <c r="O315" s="193"/>
      <c r="P315" s="199"/>
      <c r="Q315" s="195"/>
      <c r="R315" s="196"/>
      <c r="S315" s="194"/>
      <c r="T315" s="194"/>
      <c r="U315" s="195"/>
      <c r="V315" s="196"/>
      <c r="W315" s="196"/>
      <c r="X315" s="196"/>
      <c r="Y315" s="194"/>
      <c r="Z315" s="194"/>
      <c r="AA315" s="194"/>
      <c r="AB315" s="194"/>
      <c r="AC315" s="194"/>
    </row>
    <row r="316" spans="1:29" ht="18" hidden="1" x14ac:dyDescent="0.35">
      <c r="A316" s="10" t="str">
        <f t="shared" si="14"/>
        <v/>
      </c>
      <c r="B316" s="10" t="str">
        <f>+IF(A316=1,IF(YEAR(G316)&gt;=Parametre!$M$7,"Licence Benjamin, Minime, Cadet",IF(YEAR(G316)&lt;=Parametre!$M$4,"licence Sénior","licence Junior")),"")</f>
        <v/>
      </c>
      <c r="C316" s="10" t="str">
        <f t="shared" si="15"/>
        <v/>
      </c>
      <c r="D316" s="10" t="str">
        <f t="shared" si="16"/>
        <v/>
      </c>
      <c r="E316" s="192"/>
      <c r="F316" s="193"/>
      <c r="G316" s="194"/>
      <c r="H316" s="194"/>
      <c r="I316" s="195"/>
      <c r="J316" s="196"/>
      <c r="K316" s="197"/>
      <c r="L316" s="197"/>
      <c r="M316" s="197"/>
      <c r="N316" s="198"/>
      <c r="O316" s="193"/>
      <c r="P316" s="199"/>
      <c r="Q316" s="195"/>
      <c r="R316" s="196"/>
      <c r="S316" s="194"/>
      <c r="T316" s="194"/>
      <c r="U316" s="195"/>
      <c r="V316" s="196"/>
      <c r="W316" s="196"/>
      <c r="X316" s="196"/>
      <c r="Y316" s="194"/>
      <c r="Z316" s="194"/>
      <c r="AA316" s="194"/>
      <c r="AB316" s="194"/>
      <c r="AC316" s="194"/>
    </row>
    <row r="317" spans="1:29" ht="18" hidden="1" x14ac:dyDescent="0.35">
      <c r="A317" s="10" t="str">
        <f t="shared" si="14"/>
        <v/>
      </c>
      <c r="B317" s="10" t="str">
        <f>+IF(A317=1,IF(YEAR(G317)&gt;=Parametre!$M$7,"Licence Benjamin, Minime, Cadet",IF(YEAR(G317)&lt;=Parametre!$M$4,"licence Sénior","licence Junior")),"")</f>
        <v/>
      </c>
      <c r="C317" s="10" t="str">
        <f t="shared" si="15"/>
        <v/>
      </c>
      <c r="D317" s="10" t="str">
        <f t="shared" si="16"/>
        <v/>
      </c>
      <c r="E317" s="192"/>
      <c r="F317" s="193"/>
      <c r="G317" s="194"/>
      <c r="H317" s="194"/>
      <c r="I317" s="195"/>
      <c r="J317" s="196"/>
      <c r="K317" s="197"/>
      <c r="L317" s="197"/>
      <c r="M317" s="197"/>
      <c r="N317" s="198"/>
      <c r="O317" s="193"/>
      <c r="P317" s="199"/>
      <c r="Q317" s="195"/>
      <c r="R317" s="196"/>
      <c r="S317" s="194"/>
      <c r="T317" s="194"/>
      <c r="U317" s="195"/>
      <c r="V317" s="196"/>
      <c r="W317" s="196"/>
      <c r="X317" s="196"/>
      <c r="Y317" s="194"/>
      <c r="Z317" s="194"/>
      <c r="AA317" s="194"/>
      <c r="AB317" s="194"/>
      <c r="AC317" s="194"/>
    </row>
    <row r="318" spans="1:29" ht="18" hidden="1" x14ac:dyDescent="0.35">
      <c r="A318" s="10" t="str">
        <f t="shared" si="14"/>
        <v/>
      </c>
      <c r="B318" s="10" t="str">
        <f>+IF(A318=1,IF(YEAR(G318)&gt;=Parametre!$M$7,"Licence Benjamin, Minime, Cadet",IF(YEAR(G318)&lt;=Parametre!$M$4,"licence Sénior","licence Junior")),"")</f>
        <v/>
      </c>
      <c r="C318" s="10" t="str">
        <f t="shared" si="15"/>
        <v/>
      </c>
      <c r="D318" s="10" t="str">
        <f t="shared" si="16"/>
        <v/>
      </c>
      <c r="E318" s="192"/>
      <c r="F318" s="193"/>
      <c r="G318" s="194"/>
      <c r="H318" s="194"/>
      <c r="I318" s="195"/>
      <c r="J318" s="196"/>
      <c r="K318" s="197"/>
      <c r="L318" s="197"/>
      <c r="M318" s="197"/>
      <c r="N318" s="198"/>
      <c r="O318" s="193"/>
      <c r="P318" s="199"/>
      <c r="Q318" s="195"/>
      <c r="R318" s="196"/>
      <c r="S318" s="194"/>
      <c r="T318" s="194"/>
      <c r="U318" s="195"/>
      <c r="V318" s="196"/>
      <c r="W318" s="196"/>
      <c r="X318" s="196"/>
      <c r="Y318" s="194"/>
      <c r="Z318" s="194"/>
      <c r="AA318" s="194"/>
      <c r="AB318" s="194"/>
      <c r="AC318" s="194"/>
    </row>
    <row r="319" spans="1:29" ht="18" hidden="1" x14ac:dyDescent="0.35">
      <c r="A319" s="10" t="str">
        <f t="shared" si="14"/>
        <v/>
      </c>
      <c r="B319" s="10" t="str">
        <f>+IF(A319=1,IF(YEAR(G319)&gt;=Parametre!$M$7,"Licence Benjamin, Minime, Cadet",IF(YEAR(G319)&lt;=Parametre!$M$4,"licence Sénior","licence Junior")),"")</f>
        <v/>
      </c>
      <c r="C319" s="10" t="str">
        <f t="shared" si="15"/>
        <v/>
      </c>
      <c r="D319" s="10" t="str">
        <f t="shared" si="16"/>
        <v/>
      </c>
      <c r="E319" s="192"/>
      <c r="F319" s="193"/>
      <c r="G319" s="194"/>
      <c r="H319" s="194"/>
      <c r="I319" s="195"/>
      <c r="J319" s="196"/>
      <c r="K319" s="197"/>
      <c r="L319" s="197"/>
      <c r="M319" s="197"/>
      <c r="N319" s="198"/>
      <c r="O319" s="193"/>
      <c r="P319" s="199"/>
      <c r="Q319" s="195"/>
      <c r="R319" s="196"/>
      <c r="S319" s="194"/>
      <c r="T319" s="194"/>
      <c r="U319" s="195"/>
      <c r="V319" s="196"/>
      <c r="W319" s="196"/>
      <c r="X319" s="196"/>
      <c r="Y319" s="194"/>
      <c r="Z319" s="194"/>
      <c r="AA319" s="194"/>
      <c r="AB319" s="194"/>
      <c r="AC319" s="194"/>
    </row>
    <row r="320" spans="1:29" ht="18" hidden="1" x14ac:dyDescent="0.35">
      <c r="A320" s="10" t="str">
        <f t="shared" si="14"/>
        <v/>
      </c>
      <c r="B320" s="10" t="str">
        <f>+IF(A320=1,IF(YEAR(G320)&gt;=Parametre!$M$7,"Licence Benjamin, Minime, Cadet",IF(YEAR(G320)&lt;=Parametre!$M$4,"licence Sénior","licence Junior")),"")</f>
        <v/>
      </c>
      <c r="C320" s="10" t="str">
        <f t="shared" si="15"/>
        <v/>
      </c>
      <c r="D320" s="10" t="str">
        <f t="shared" si="16"/>
        <v/>
      </c>
      <c r="E320" s="192"/>
      <c r="F320" s="193"/>
      <c r="G320" s="194"/>
      <c r="H320" s="194"/>
      <c r="I320" s="195"/>
      <c r="J320" s="196"/>
      <c r="K320" s="197"/>
      <c r="L320" s="197"/>
      <c r="M320" s="197"/>
      <c r="N320" s="198"/>
      <c r="O320" s="193"/>
      <c r="P320" s="199"/>
      <c r="Q320" s="195"/>
      <c r="R320" s="196"/>
      <c r="S320" s="194"/>
      <c r="T320" s="194"/>
      <c r="U320" s="195"/>
      <c r="V320" s="196"/>
      <c r="W320" s="196"/>
      <c r="X320" s="196"/>
      <c r="Y320" s="194"/>
      <c r="Z320" s="194"/>
      <c r="AA320" s="194"/>
      <c r="AB320" s="194"/>
      <c r="AC320" s="194"/>
    </row>
    <row r="321" spans="1:29" ht="18" hidden="1" x14ac:dyDescent="0.35">
      <c r="A321" s="10" t="str">
        <f t="shared" si="14"/>
        <v/>
      </c>
      <c r="B321" s="10" t="str">
        <f>+IF(A321=1,IF(YEAR(G321)&gt;=Parametre!$M$7,"Licence Benjamin, Minime, Cadet",IF(YEAR(G321)&lt;=Parametre!$M$4,"licence Sénior","licence Junior")),"")</f>
        <v/>
      </c>
      <c r="C321" s="10" t="str">
        <f t="shared" si="15"/>
        <v/>
      </c>
      <c r="D321" s="10" t="str">
        <f t="shared" si="16"/>
        <v/>
      </c>
      <c r="E321" s="192"/>
      <c r="F321" s="193"/>
      <c r="G321" s="194"/>
      <c r="H321" s="194"/>
      <c r="I321" s="195"/>
      <c r="J321" s="196"/>
      <c r="K321" s="197"/>
      <c r="L321" s="197"/>
      <c r="M321" s="197"/>
      <c r="N321" s="198"/>
      <c r="O321" s="193"/>
      <c r="P321" s="199"/>
      <c r="Q321" s="195"/>
      <c r="R321" s="196"/>
      <c r="S321" s="194"/>
      <c r="T321" s="194"/>
      <c r="U321" s="195"/>
      <c r="V321" s="196"/>
      <c r="W321" s="196"/>
      <c r="X321" s="196"/>
      <c r="Y321" s="194"/>
      <c r="Z321" s="194"/>
      <c r="AA321" s="194"/>
      <c r="AB321" s="194"/>
      <c r="AC321" s="194"/>
    </row>
    <row r="322" spans="1:29" ht="18" hidden="1" x14ac:dyDescent="0.35">
      <c r="A322" s="10" t="str">
        <f t="shared" si="14"/>
        <v/>
      </c>
      <c r="B322" s="10" t="str">
        <f>+IF(A322=1,IF(YEAR(G322)&gt;=Parametre!$M$7,"Licence Benjamin, Minime, Cadet",IF(YEAR(G322)&lt;=Parametre!$M$4,"licence Sénior","licence Junior")),"")</f>
        <v/>
      </c>
      <c r="C322" s="10" t="str">
        <f t="shared" si="15"/>
        <v/>
      </c>
      <c r="D322" s="10" t="str">
        <f t="shared" si="16"/>
        <v/>
      </c>
      <c r="E322" s="192"/>
      <c r="F322" s="193"/>
      <c r="G322" s="194"/>
      <c r="H322" s="194"/>
      <c r="I322" s="195"/>
      <c r="J322" s="196"/>
      <c r="K322" s="197"/>
      <c r="L322" s="197"/>
      <c r="M322" s="197"/>
      <c r="N322" s="198"/>
      <c r="O322" s="193"/>
      <c r="P322" s="199"/>
      <c r="Q322" s="195"/>
      <c r="R322" s="196"/>
      <c r="S322" s="194"/>
      <c r="T322" s="194"/>
      <c r="U322" s="195"/>
      <c r="V322" s="196"/>
      <c r="W322" s="196"/>
      <c r="X322" s="196"/>
      <c r="Y322" s="194"/>
      <c r="Z322" s="194"/>
      <c r="AA322" s="194"/>
      <c r="AB322" s="194"/>
      <c r="AC322" s="194"/>
    </row>
    <row r="323" spans="1:29" ht="18" hidden="1" x14ac:dyDescent="0.35">
      <c r="A323" s="10" t="str">
        <f t="shared" si="14"/>
        <v/>
      </c>
      <c r="B323" s="10" t="str">
        <f>+IF(A323=1,IF(YEAR(G323)&gt;=Parametre!$M$7,"Licence Benjamin, Minime, Cadet",IF(YEAR(G323)&lt;=Parametre!$M$4,"licence Sénior","licence Junior")),"")</f>
        <v/>
      </c>
      <c r="C323" s="10" t="str">
        <f t="shared" si="15"/>
        <v/>
      </c>
      <c r="D323" s="10" t="str">
        <f t="shared" si="16"/>
        <v/>
      </c>
      <c r="E323" s="192"/>
      <c r="F323" s="193"/>
      <c r="G323" s="194"/>
      <c r="H323" s="194"/>
      <c r="I323" s="195"/>
      <c r="J323" s="196"/>
      <c r="K323" s="197"/>
      <c r="L323" s="197"/>
      <c r="M323" s="197"/>
      <c r="N323" s="198"/>
      <c r="O323" s="193"/>
      <c r="P323" s="199"/>
      <c r="Q323" s="195"/>
      <c r="R323" s="196"/>
      <c r="S323" s="194"/>
      <c r="T323" s="194"/>
      <c r="U323" s="195"/>
      <c r="V323" s="196"/>
      <c r="W323" s="196"/>
      <c r="X323" s="196"/>
      <c r="Y323" s="194"/>
      <c r="Z323" s="194"/>
      <c r="AA323" s="194"/>
      <c r="AB323" s="194"/>
      <c r="AC323" s="194"/>
    </row>
    <row r="324" spans="1:29" ht="18" hidden="1" x14ac:dyDescent="0.35">
      <c r="A324" s="10" t="str">
        <f t="shared" si="14"/>
        <v/>
      </c>
      <c r="B324" s="10" t="str">
        <f>+IF(A324=1,IF(YEAR(G324)&gt;=Parametre!$M$7,"Licence Benjamin, Minime, Cadet",IF(YEAR(G324)&lt;=Parametre!$M$4,"licence Sénior","licence Junior")),"")</f>
        <v/>
      </c>
      <c r="C324" s="10" t="str">
        <f t="shared" si="15"/>
        <v/>
      </c>
      <c r="D324" s="10" t="str">
        <f t="shared" si="16"/>
        <v/>
      </c>
      <c r="E324" s="192"/>
      <c r="F324" s="193"/>
      <c r="G324" s="194"/>
      <c r="H324" s="194"/>
      <c r="I324" s="195"/>
      <c r="J324" s="196"/>
      <c r="K324" s="197"/>
      <c r="L324" s="197"/>
      <c r="M324" s="197"/>
      <c r="N324" s="198"/>
      <c r="O324" s="193"/>
      <c r="P324" s="199"/>
      <c r="Q324" s="195"/>
      <c r="R324" s="196"/>
      <c r="S324" s="194"/>
      <c r="T324" s="194"/>
      <c r="U324" s="195"/>
      <c r="V324" s="196"/>
      <c r="W324" s="196"/>
      <c r="X324" s="196"/>
      <c r="Y324" s="194"/>
      <c r="Z324" s="194"/>
      <c r="AA324" s="194"/>
      <c r="AB324" s="194"/>
      <c r="AC324" s="194"/>
    </row>
    <row r="325" spans="1:29" ht="18" hidden="1" x14ac:dyDescent="0.35">
      <c r="A325" s="10" t="str">
        <f t="shared" si="14"/>
        <v/>
      </c>
      <c r="B325" s="10" t="str">
        <f>+IF(A325=1,IF(YEAR(G325)&gt;=Parametre!$M$7,"Licence Benjamin, Minime, Cadet",IF(YEAR(G325)&lt;=Parametre!$M$4,"licence Sénior","licence Junior")),"")</f>
        <v/>
      </c>
      <c r="C325" s="10" t="str">
        <f t="shared" si="15"/>
        <v/>
      </c>
      <c r="D325" s="10" t="str">
        <f t="shared" si="16"/>
        <v/>
      </c>
      <c r="E325" s="192"/>
      <c r="F325" s="193"/>
      <c r="G325" s="194"/>
      <c r="H325" s="194"/>
      <c r="I325" s="195"/>
      <c r="J325" s="196"/>
      <c r="K325" s="197"/>
      <c r="L325" s="197"/>
      <c r="M325" s="197"/>
      <c r="N325" s="198"/>
      <c r="O325" s="193"/>
      <c r="P325" s="199"/>
      <c r="Q325" s="195"/>
      <c r="R325" s="196"/>
      <c r="S325" s="194"/>
      <c r="T325" s="194"/>
      <c r="U325" s="195"/>
      <c r="V325" s="196"/>
      <c r="W325" s="196"/>
      <c r="X325" s="196"/>
      <c r="Y325" s="194"/>
      <c r="Z325" s="194"/>
      <c r="AA325" s="194"/>
      <c r="AB325" s="194"/>
      <c r="AC325" s="194"/>
    </row>
    <row r="326" spans="1:29" ht="18" hidden="1" x14ac:dyDescent="0.35">
      <c r="A326" s="10" t="str">
        <f t="shared" si="14"/>
        <v/>
      </c>
      <c r="B326" s="10" t="str">
        <f>+IF(A326=1,IF(YEAR(G326)&gt;=Parametre!$M$7,"Licence Benjamin, Minime, Cadet",IF(YEAR(G326)&lt;=Parametre!$M$4,"licence Sénior","licence Junior")),"")</f>
        <v/>
      </c>
      <c r="C326" s="10" t="str">
        <f t="shared" si="15"/>
        <v/>
      </c>
      <c r="D326" s="10" t="str">
        <f t="shared" si="16"/>
        <v/>
      </c>
      <c r="E326" s="192"/>
      <c r="F326" s="193"/>
      <c r="G326" s="194"/>
      <c r="H326" s="194"/>
      <c r="I326" s="195"/>
      <c r="J326" s="196"/>
      <c r="K326" s="197"/>
      <c r="L326" s="197"/>
      <c r="M326" s="197"/>
      <c r="N326" s="198"/>
      <c r="O326" s="193"/>
      <c r="P326" s="199"/>
      <c r="Q326" s="195"/>
      <c r="R326" s="196"/>
      <c r="S326" s="194"/>
      <c r="T326" s="194"/>
      <c r="U326" s="195"/>
      <c r="V326" s="196"/>
      <c r="W326" s="196"/>
      <c r="X326" s="196"/>
      <c r="Y326" s="194"/>
      <c r="Z326" s="194"/>
      <c r="AA326" s="194"/>
      <c r="AB326" s="194"/>
      <c r="AC326" s="194"/>
    </row>
    <row r="327" spans="1:29" ht="18" hidden="1" x14ac:dyDescent="0.35">
      <c r="A327" s="10" t="str">
        <f t="shared" si="14"/>
        <v/>
      </c>
      <c r="B327" s="10" t="str">
        <f>+IF(A327=1,IF(YEAR(G327)&gt;=Parametre!$M$7,"Licence Benjamin, Minime, Cadet",IF(YEAR(G327)&lt;=Parametre!$M$4,"licence Sénior","licence Junior")),"")</f>
        <v/>
      </c>
      <c r="C327" s="10" t="str">
        <f t="shared" si="15"/>
        <v/>
      </c>
      <c r="D327" s="10" t="str">
        <f t="shared" si="16"/>
        <v/>
      </c>
      <c r="E327" s="192"/>
      <c r="F327" s="193"/>
      <c r="G327" s="194"/>
      <c r="H327" s="194"/>
      <c r="I327" s="195"/>
      <c r="J327" s="196"/>
      <c r="K327" s="197"/>
      <c r="L327" s="197"/>
      <c r="M327" s="197"/>
      <c r="N327" s="198"/>
      <c r="O327" s="193"/>
      <c r="P327" s="199"/>
      <c r="Q327" s="195"/>
      <c r="R327" s="196"/>
      <c r="S327" s="194"/>
      <c r="T327" s="194"/>
      <c r="U327" s="195"/>
      <c r="V327" s="196"/>
      <c r="W327" s="196"/>
      <c r="X327" s="196"/>
      <c r="Y327" s="194"/>
      <c r="Z327" s="194"/>
      <c r="AA327" s="194"/>
      <c r="AB327" s="194"/>
      <c r="AC327" s="194"/>
    </row>
    <row r="328" spans="1:29" ht="18" hidden="1" x14ac:dyDescent="0.35">
      <c r="A328" s="10" t="str">
        <f t="shared" si="14"/>
        <v/>
      </c>
      <c r="B328" s="10" t="str">
        <f>+IF(A328=1,IF(YEAR(G328)&gt;=Parametre!$M$7,"Licence Benjamin, Minime, Cadet",IF(YEAR(G328)&lt;=Parametre!$M$4,"licence Sénior","licence Junior")),"")</f>
        <v/>
      </c>
      <c r="C328" s="10" t="str">
        <f t="shared" si="15"/>
        <v/>
      </c>
      <c r="D328" s="10" t="str">
        <f t="shared" si="16"/>
        <v/>
      </c>
      <c r="E328" s="192"/>
      <c r="F328" s="193"/>
      <c r="G328" s="194"/>
      <c r="H328" s="194"/>
      <c r="I328" s="195"/>
      <c r="J328" s="196"/>
      <c r="K328" s="197"/>
      <c r="L328" s="197"/>
      <c r="M328" s="197"/>
      <c r="N328" s="198"/>
      <c r="O328" s="193"/>
      <c r="P328" s="199"/>
      <c r="Q328" s="195"/>
      <c r="R328" s="196"/>
      <c r="S328" s="194"/>
      <c r="T328" s="194"/>
      <c r="U328" s="195"/>
      <c r="V328" s="196"/>
      <c r="W328" s="196"/>
      <c r="X328" s="196"/>
      <c r="Y328" s="194"/>
      <c r="Z328" s="194"/>
      <c r="AA328" s="194"/>
      <c r="AB328" s="194"/>
      <c r="AC328" s="194"/>
    </row>
    <row r="329" spans="1:29" ht="18" hidden="1" x14ac:dyDescent="0.35">
      <c r="A329" s="10" t="str">
        <f t="shared" si="14"/>
        <v/>
      </c>
      <c r="B329" s="10" t="str">
        <f>+IF(A329=1,IF(YEAR(G329)&gt;=Parametre!$M$7,"Licence Benjamin, Minime, Cadet",IF(YEAR(G329)&lt;=Parametre!$M$4,"licence Sénior","licence Junior")),"")</f>
        <v/>
      </c>
      <c r="C329" s="10" t="str">
        <f t="shared" si="15"/>
        <v/>
      </c>
      <c r="D329" s="10" t="str">
        <f t="shared" si="16"/>
        <v/>
      </c>
      <c r="E329" s="192"/>
      <c r="F329" s="193"/>
      <c r="G329" s="194"/>
      <c r="H329" s="194"/>
      <c r="I329" s="195"/>
      <c r="J329" s="196"/>
      <c r="K329" s="197"/>
      <c r="L329" s="197"/>
      <c r="M329" s="197"/>
      <c r="N329" s="198"/>
      <c r="O329" s="193"/>
      <c r="P329" s="199"/>
      <c r="Q329" s="195"/>
      <c r="R329" s="196"/>
      <c r="S329" s="194"/>
      <c r="T329" s="194"/>
      <c r="U329" s="195"/>
      <c r="V329" s="196"/>
      <c r="W329" s="196"/>
      <c r="X329" s="196"/>
      <c r="Y329" s="194"/>
      <c r="Z329" s="194"/>
      <c r="AA329" s="194"/>
      <c r="AB329" s="194"/>
      <c r="AC329" s="194"/>
    </row>
    <row r="330" spans="1:29" ht="18" hidden="1" x14ac:dyDescent="0.35">
      <c r="A330" s="10" t="str">
        <f t="shared" si="14"/>
        <v/>
      </c>
      <c r="B330" s="10" t="str">
        <f>+IF(A330=1,IF(YEAR(G330)&gt;=Parametre!$M$7,"Licence Benjamin, Minime, Cadet",IF(YEAR(G330)&lt;=Parametre!$M$4,"licence Sénior","licence Junior")),"")</f>
        <v/>
      </c>
      <c r="C330" s="10" t="str">
        <f t="shared" si="15"/>
        <v/>
      </c>
      <c r="D330" s="10" t="str">
        <f t="shared" si="16"/>
        <v/>
      </c>
      <c r="E330" s="192"/>
      <c r="F330" s="193"/>
      <c r="G330" s="194"/>
      <c r="H330" s="194"/>
      <c r="I330" s="195"/>
      <c r="J330" s="196"/>
      <c r="K330" s="197"/>
      <c r="L330" s="197"/>
      <c r="M330" s="197"/>
      <c r="N330" s="198"/>
      <c r="O330" s="193"/>
      <c r="P330" s="199"/>
      <c r="Q330" s="195"/>
      <c r="R330" s="196"/>
      <c r="S330" s="194"/>
      <c r="T330" s="194"/>
      <c r="U330" s="195"/>
      <c r="V330" s="196"/>
      <c r="W330" s="196"/>
      <c r="X330" s="196"/>
      <c r="Y330" s="194"/>
      <c r="Z330" s="194"/>
      <c r="AA330" s="194"/>
      <c r="AB330" s="194"/>
      <c r="AC330" s="194"/>
    </row>
    <row r="331" spans="1:29" ht="18" hidden="1" x14ac:dyDescent="0.35">
      <c r="A331" s="10" t="str">
        <f t="shared" si="14"/>
        <v/>
      </c>
      <c r="B331" s="10" t="str">
        <f>+IF(A331=1,IF(YEAR(G331)&gt;=Parametre!$M$7,"Licence Benjamin, Minime, Cadet",IF(YEAR(G331)&lt;=Parametre!$M$4,"licence Sénior","licence Junior")),"")</f>
        <v/>
      </c>
      <c r="C331" s="10" t="str">
        <f t="shared" si="15"/>
        <v/>
      </c>
      <c r="D331" s="10" t="str">
        <f t="shared" si="16"/>
        <v/>
      </c>
      <c r="E331" s="192"/>
      <c r="F331" s="193"/>
      <c r="G331" s="194"/>
      <c r="H331" s="194"/>
      <c r="I331" s="195"/>
      <c r="J331" s="196"/>
      <c r="K331" s="197"/>
      <c r="L331" s="197"/>
      <c r="M331" s="197"/>
      <c r="N331" s="198"/>
      <c r="O331" s="193"/>
      <c r="P331" s="199"/>
      <c r="Q331" s="195"/>
      <c r="R331" s="196"/>
      <c r="S331" s="194"/>
      <c r="T331" s="194"/>
      <c r="U331" s="195"/>
      <c r="V331" s="196"/>
      <c r="W331" s="196"/>
      <c r="X331" s="196"/>
      <c r="Y331" s="194"/>
      <c r="Z331" s="194"/>
      <c r="AA331" s="194"/>
      <c r="AB331" s="194"/>
      <c r="AC331" s="194"/>
    </row>
    <row r="332" spans="1:29" ht="18" hidden="1" x14ac:dyDescent="0.35">
      <c r="A332" s="10" t="str">
        <f t="shared" si="14"/>
        <v/>
      </c>
      <c r="B332" s="10" t="str">
        <f>+IF(A332=1,IF(YEAR(G332)&gt;=Parametre!$M$7,"Licence Benjamin, Minime, Cadet",IF(YEAR(G332)&lt;=Parametre!$M$4,"licence Sénior","licence Junior")),"")</f>
        <v/>
      </c>
      <c r="C332" s="10" t="str">
        <f t="shared" si="15"/>
        <v/>
      </c>
      <c r="D332" s="10" t="str">
        <f t="shared" si="16"/>
        <v/>
      </c>
      <c r="E332" s="192"/>
      <c r="F332" s="193"/>
      <c r="G332" s="194"/>
      <c r="H332" s="194"/>
      <c r="I332" s="195"/>
      <c r="J332" s="196"/>
      <c r="K332" s="197"/>
      <c r="L332" s="197"/>
      <c r="M332" s="197"/>
      <c r="N332" s="198"/>
      <c r="O332" s="193"/>
      <c r="P332" s="199"/>
      <c r="Q332" s="195"/>
      <c r="R332" s="196"/>
      <c r="S332" s="194"/>
      <c r="T332" s="194"/>
      <c r="U332" s="195"/>
      <c r="V332" s="196"/>
      <c r="W332" s="196"/>
      <c r="X332" s="196"/>
      <c r="Y332" s="194"/>
      <c r="Z332" s="194"/>
      <c r="AA332" s="194"/>
      <c r="AB332" s="194"/>
      <c r="AC332" s="194"/>
    </row>
    <row r="333" spans="1:29" ht="18" hidden="1" x14ac:dyDescent="0.35">
      <c r="A333" s="10" t="str">
        <f t="shared" ref="A333:A396" si="17">+IF(E333&lt;&gt;"",1,"")</f>
        <v/>
      </c>
      <c r="B333" s="10" t="str">
        <f>+IF(A333=1,IF(YEAR(G333)&gt;=Parametre!$M$7,"Licence Benjamin, Minime, Cadet",IF(YEAR(G333)&lt;=Parametre!$M$4,"licence Sénior","licence Junior")),"")</f>
        <v/>
      </c>
      <c r="C333" s="10" t="str">
        <f t="shared" ref="C333:C396" si="18">+IF(A333=1,IF(OR(K333&lt;&gt;29,M333&lt;&gt;$J$5),$F$10,"RENOUVELLEMENTS SANS CARTE"),"")</f>
        <v/>
      </c>
      <c r="D333" s="10" t="str">
        <f t="shared" ref="D333:D396" si="19">+IF(OR(C333=$F$10,C333=""),"","erreur")</f>
        <v/>
      </c>
      <c r="E333" s="192"/>
      <c r="F333" s="193"/>
      <c r="G333" s="194"/>
      <c r="H333" s="194"/>
      <c r="I333" s="195"/>
      <c r="J333" s="196"/>
      <c r="K333" s="197"/>
      <c r="L333" s="197"/>
      <c r="M333" s="197"/>
      <c r="N333" s="198"/>
      <c r="O333" s="193"/>
      <c r="P333" s="199"/>
      <c r="Q333" s="195"/>
      <c r="R333" s="196"/>
      <c r="S333" s="194"/>
      <c r="T333" s="194"/>
      <c r="U333" s="195"/>
      <c r="V333" s="196"/>
      <c r="W333" s="196"/>
      <c r="X333" s="196"/>
      <c r="Y333" s="194"/>
      <c r="Z333" s="194"/>
      <c r="AA333" s="194"/>
      <c r="AB333" s="194"/>
      <c r="AC333" s="194"/>
    </row>
    <row r="334" spans="1:29" ht="18" hidden="1" x14ac:dyDescent="0.35">
      <c r="A334" s="10" t="str">
        <f t="shared" si="17"/>
        <v/>
      </c>
      <c r="B334" s="10" t="str">
        <f>+IF(A334=1,IF(YEAR(G334)&gt;=Parametre!$M$7,"Licence Benjamin, Minime, Cadet",IF(YEAR(G334)&lt;=Parametre!$M$4,"licence Sénior","licence Junior")),"")</f>
        <v/>
      </c>
      <c r="C334" s="10" t="str">
        <f t="shared" si="18"/>
        <v/>
      </c>
      <c r="D334" s="10" t="str">
        <f t="shared" si="19"/>
        <v/>
      </c>
      <c r="E334" s="192"/>
      <c r="F334" s="193"/>
      <c r="G334" s="194"/>
      <c r="H334" s="194"/>
      <c r="I334" s="195"/>
      <c r="J334" s="196"/>
      <c r="K334" s="197"/>
      <c r="L334" s="197"/>
      <c r="M334" s="197"/>
      <c r="N334" s="198"/>
      <c r="O334" s="193"/>
      <c r="P334" s="199"/>
      <c r="Q334" s="195"/>
      <c r="R334" s="196"/>
      <c r="S334" s="194"/>
      <c r="T334" s="194"/>
      <c r="U334" s="195"/>
      <c r="V334" s="196"/>
      <c r="W334" s="196"/>
      <c r="X334" s="196"/>
      <c r="Y334" s="194"/>
      <c r="Z334" s="194"/>
      <c r="AA334" s="194"/>
      <c r="AB334" s="194"/>
      <c r="AC334" s="194"/>
    </row>
    <row r="335" spans="1:29" ht="18" hidden="1" x14ac:dyDescent="0.35">
      <c r="A335" s="10" t="str">
        <f t="shared" si="17"/>
        <v/>
      </c>
      <c r="B335" s="10" t="str">
        <f>+IF(A335=1,IF(YEAR(G335)&gt;=Parametre!$M$7,"Licence Benjamin, Minime, Cadet",IF(YEAR(G335)&lt;=Parametre!$M$4,"licence Sénior","licence Junior")),"")</f>
        <v/>
      </c>
      <c r="C335" s="10" t="str">
        <f t="shared" si="18"/>
        <v/>
      </c>
      <c r="D335" s="10" t="str">
        <f t="shared" si="19"/>
        <v/>
      </c>
      <c r="E335" s="192"/>
      <c r="F335" s="193"/>
      <c r="G335" s="194"/>
      <c r="H335" s="194"/>
      <c r="I335" s="195"/>
      <c r="J335" s="196"/>
      <c r="K335" s="197"/>
      <c r="L335" s="197"/>
      <c r="M335" s="197"/>
      <c r="N335" s="198"/>
      <c r="O335" s="193"/>
      <c r="P335" s="199"/>
      <c r="Q335" s="195"/>
      <c r="R335" s="196"/>
      <c r="S335" s="194"/>
      <c r="T335" s="194"/>
      <c r="U335" s="195"/>
      <c r="V335" s="196"/>
      <c r="W335" s="196"/>
      <c r="X335" s="196"/>
      <c r="Y335" s="194"/>
      <c r="Z335" s="194"/>
      <c r="AA335" s="194"/>
      <c r="AB335" s="194"/>
      <c r="AC335" s="194"/>
    </row>
    <row r="336" spans="1:29" ht="18" hidden="1" x14ac:dyDescent="0.35">
      <c r="A336" s="10" t="str">
        <f t="shared" si="17"/>
        <v/>
      </c>
      <c r="B336" s="10" t="str">
        <f>+IF(A336=1,IF(YEAR(G336)&gt;=Parametre!$M$7,"Licence Benjamin, Minime, Cadet",IF(YEAR(G336)&lt;=Parametre!$M$4,"licence Sénior","licence Junior")),"")</f>
        <v/>
      </c>
      <c r="C336" s="10" t="str">
        <f t="shared" si="18"/>
        <v/>
      </c>
      <c r="D336" s="10" t="str">
        <f t="shared" si="19"/>
        <v/>
      </c>
      <c r="E336" s="192"/>
      <c r="F336" s="193"/>
      <c r="G336" s="194"/>
      <c r="H336" s="194"/>
      <c r="I336" s="195"/>
      <c r="J336" s="196"/>
      <c r="K336" s="197"/>
      <c r="L336" s="197"/>
      <c r="M336" s="197"/>
      <c r="N336" s="198"/>
      <c r="O336" s="193"/>
      <c r="P336" s="199"/>
      <c r="Q336" s="195"/>
      <c r="R336" s="196"/>
      <c r="S336" s="194"/>
      <c r="T336" s="194"/>
      <c r="U336" s="195"/>
      <c r="V336" s="196"/>
      <c r="W336" s="196"/>
      <c r="X336" s="196"/>
      <c r="Y336" s="194"/>
      <c r="Z336" s="194"/>
      <c r="AA336" s="194"/>
      <c r="AB336" s="194"/>
      <c r="AC336" s="194"/>
    </row>
    <row r="337" spans="1:29" ht="18" hidden="1" x14ac:dyDescent="0.35">
      <c r="A337" s="10" t="str">
        <f t="shared" si="17"/>
        <v/>
      </c>
      <c r="B337" s="10" t="str">
        <f>+IF(A337=1,IF(YEAR(G337)&gt;=Parametre!$M$7,"Licence Benjamin, Minime, Cadet",IF(YEAR(G337)&lt;=Parametre!$M$4,"licence Sénior","licence Junior")),"")</f>
        <v/>
      </c>
      <c r="C337" s="10" t="str">
        <f t="shared" si="18"/>
        <v/>
      </c>
      <c r="D337" s="10" t="str">
        <f t="shared" si="19"/>
        <v/>
      </c>
      <c r="E337" s="192"/>
      <c r="F337" s="193"/>
      <c r="G337" s="194"/>
      <c r="H337" s="194"/>
      <c r="I337" s="195"/>
      <c r="J337" s="196"/>
      <c r="K337" s="197"/>
      <c r="L337" s="197"/>
      <c r="M337" s="197"/>
      <c r="N337" s="198"/>
      <c r="O337" s="193"/>
      <c r="P337" s="199"/>
      <c r="Q337" s="195"/>
      <c r="R337" s="196"/>
      <c r="S337" s="194"/>
      <c r="T337" s="194"/>
      <c r="U337" s="195"/>
      <c r="V337" s="196"/>
      <c r="W337" s="196"/>
      <c r="X337" s="196"/>
      <c r="Y337" s="194"/>
      <c r="Z337" s="194"/>
      <c r="AA337" s="194"/>
      <c r="AB337" s="194"/>
      <c r="AC337" s="194"/>
    </row>
    <row r="338" spans="1:29" ht="18" hidden="1" x14ac:dyDescent="0.35">
      <c r="A338" s="10" t="str">
        <f t="shared" si="17"/>
        <v/>
      </c>
      <c r="B338" s="10" t="str">
        <f>+IF(A338=1,IF(YEAR(G338)&gt;=Parametre!$M$7,"Licence Benjamin, Minime, Cadet",IF(YEAR(G338)&lt;=Parametre!$M$4,"licence Sénior","licence Junior")),"")</f>
        <v/>
      </c>
      <c r="C338" s="10" t="str">
        <f t="shared" si="18"/>
        <v/>
      </c>
      <c r="D338" s="10" t="str">
        <f t="shared" si="19"/>
        <v/>
      </c>
      <c r="E338" s="192"/>
      <c r="F338" s="193"/>
      <c r="G338" s="194"/>
      <c r="H338" s="194"/>
      <c r="I338" s="195"/>
      <c r="J338" s="196"/>
      <c r="K338" s="197"/>
      <c r="L338" s="197"/>
      <c r="M338" s="197"/>
      <c r="N338" s="198"/>
      <c r="O338" s="193"/>
      <c r="P338" s="199"/>
      <c r="Q338" s="195"/>
      <c r="R338" s="196"/>
      <c r="S338" s="194"/>
      <c r="T338" s="194"/>
      <c r="U338" s="195"/>
      <c r="V338" s="196"/>
      <c r="W338" s="196"/>
      <c r="X338" s="196"/>
      <c r="Y338" s="194"/>
      <c r="Z338" s="194"/>
      <c r="AA338" s="194"/>
      <c r="AB338" s="194"/>
      <c r="AC338" s="194"/>
    </row>
    <row r="339" spans="1:29" ht="18" hidden="1" x14ac:dyDescent="0.35">
      <c r="A339" s="10" t="str">
        <f t="shared" si="17"/>
        <v/>
      </c>
      <c r="B339" s="10" t="str">
        <f>+IF(A339=1,IF(YEAR(G339)&gt;=Parametre!$M$7,"Licence Benjamin, Minime, Cadet",IF(YEAR(G339)&lt;=Parametre!$M$4,"licence Sénior","licence Junior")),"")</f>
        <v/>
      </c>
      <c r="C339" s="10" t="str">
        <f t="shared" si="18"/>
        <v/>
      </c>
      <c r="D339" s="10" t="str">
        <f t="shared" si="19"/>
        <v/>
      </c>
      <c r="E339" s="192"/>
      <c r="F339" s="193"/>
      <c r="G339" s="194"/>
      <c r="H339" s="194"/>
      <c r="I339" s="195"/>
      <c r="J339" s="196"/>
      <c r="K339" s="197"/>
      <c r="L339" s="197"/>
      <c r="M339" s="197"/>
      <c r="N339" s="198"/>
      <c r="O339" s="193"/>
      <c r="P339" s="199"/>
      <c r="Q339" s="195"/>
      <c r="R339" s="196"/>
      <c r="S339" s="194"/>
      <c r="T339" s="194"/>
      <c r="U339" s="195"/>
      <c r="V339" s="196"/>
      <c r="W339" s="196"/>
      <c r="X339" s="196"/>
      <c r="Y339" s="194"/>
      <c r="Z339" s="194"/>
      <c r="AA339" s="194"/>
      <c r="AB339" s="194"/>
      <c r="AC339" s="194"/>
    </row>
    <row r="340" spans="1:29" ht="18" hidden="1" x14ac:dyDescent="0.35">
      <c r="A340" s="10" t="str">
        <f t="shared" si="17"/>
        <v/>
      </c>
      <c r="B340" s="10" t="str">
        <f>+IF(A340=1,IF(YEAR(G340)&gt;=Parametre!$M$7,"Licence Benjamin, Minime, Cadet",IF(YEAR(G340)&lt;=Parametre!$M$4,"licence Sénior","licence Junior")),"")</f>
        <v/>
      </c>
      <c r="C340" s="10" t="str">
        <f t="shared" si="18"/>
        <v/>
      </c>
      <c r="D340" s="10" t="str">
        <f t="shared" si="19"/>
        <v/>
      </c>
      <c r="E340" s="192"/>
      <c r="F340" s="193"/>
      <c r="G340" s="194"/>
      <c r="H340" s="194"/>
      <c r="I340" s="195"/>
      <c r="J340" s="196"/>
      <c r="K340" s="197"/>
      <c r="L340" s="197"/>
      <c r="M340" s="197"/>
      <c r="N340" s="198"/>
      <c r="O340" s="193"/>
      <c r="P340" s="199"/>
      <c r="Q340" s="195"/>
      <c r="R340" s="196"/>
      <c r="S340" s="194"/>
      <c r="T340" s="194"/>
      <c r="U340" s="195"/>
      <c r="V340" s="196"/>
      <c r="W340" s="196"/>
      <c r="X340" s="196"/>
      <c r="Y340" s="194"/>
      <c r="Z340" s="194"/>
      <c r="AA340" s="194"/>
      <c r="AB340" s="194"/>
      <c r="AC340" s="194"/>
    </row>
    <row r="341" spans="1:29" ht="18" hidden="1" x14ac:dyDescent="0.35">
      <c r="A341" s="10" t="str">
        <f t="shared" si="17"/>
        <v/>
      </c>
      <c r="B341" s="10" t="str">
        <f>+IF(A341=1,IF(YEAR(G341)&gt;=Parametre!$M$7,"Licence Benjamin, Minime, Cadet",IF(YEAR(G341)&lt;=Parametre!$M$4,"licence Sénior","licence Junior")),"")</f>
        <v/>
      </c>
      <c r="C341" s="10" t="str">
        <f t="shared" si="18"/>
        <v/>
      </c>
      <c r="D341" s="10" t="str">
        <f t="shared" si="19"/>
        <v/>
      </c>
      <c r="E341" s="192"/>
      <c r="F341" s="193"/>
      <c r="G341" s="194"/>
      <c r="H341" s="194"/>
      <c r="I341" s="195"/>
      <c r="J341" s="196"/>
      <c r="K341" s="197"/>
      <c r="L341" s="197"/>
      <c r="M341" s="197"/>
      <c r="N341" s="198"/>
      <c r="O341" s="193"/>
      <c r="P341" s="199"/>
      <c r="Q341" s="195"/>
      <c r="R341" s="196"/>
      <c r="S341" s="194"/>
      <c r="T341" s="194"/>
      <c r="U341" s="195"/>
      <c r="V341" s="196"/>
      <c r="W341" s="196"/>
      <c r="X341" s="196"/>
      <c r="Y341" s="194"/>
      <c r="Z341" s="194"/>
      <c r="AA341" s="194"/>
      <c r="AB341" s="194"/>
      <c r="AC341" s="194"/>
    </row>
    <row r="342" spans="1:29" ht="18" hidden="1" x14ac:dyDescent="0.35">
      <c r="A342" s="10" t="str">
        <f t="shared" si="17"/>
        <v/>
      </c>
      <c r="B342" s="10" t="str">
        <f>+IF(A342=1,IF(YEAR(G342)&gt;=Parametre!$M$7,"Licence Benjamin, Minime, Cadet",IF(YEAR(G342)&lt;=Parametre!$M$4,"licence Sénior","licence Junior")),"")</f>
        <v/>
      </c>
      <c r="C342" s="10" t="str">
        <f t="shared" si="18"/>
        <v/>
      </c>
      <c r="D342" s="10" t="str">
        <f t="shared" si="19"/>
        <v/>
      </c>
      <c r="E342" s="192"/>
      <c r="F342" s="193"/>
      <c r="G342" s="194"/>
      <c r="H342" s="194"/>
      <c r="I342" s="195"/>
      <c r="J342" s="196"/>
      <c r="K342" s="197"/>
      <c r="L342" s="197"/>
      <c r="M342" s="197"/>
      <c r="N342" s="198"/>
      <c r="O342" s="193"/>
      <c r="P342" s="199"/>
      <c r="Q342" s="195"/>
      <c r="R342" s="196"/>
      <c r="S342" s="194"/>
      <c r="T342" s="194"/>
      <c r="U342" s="195"/>
      <c r="V342" s="196"/>
      <c r="W342" s="196"/>
      <c r="X342" s="196"/>
      <c r="Y342" s="194"/>
      <c r="Z342" s="194"/>
      <c r="AA342" s="194"/>
      <c r="AB342" s="194"/>
      <c r="AC342" s="194"/>
    </row>
    <row r="343" spans="1:29" ht="18" hidden="1" x14ac:dyDescent="0.35">
      <c r="A343" s="10" t="str">
        <f t="shared" si="17"/>
        <v/>
      </c>
      <c r="B343" s="10" t="str">
        <f>+IF(A343=1,IF(YEAR(G343)&gt;=Parametre!$M$7,"Licence Benjamin, Minime, Cadet",IF(YEAR(G343)&lt;=Parametre!$M$4,"licence Sénior","licence Junior")),"")</f>
        <v/>
      </c>
      <c r="C343" s="10" t="str">
        <f t="shared" si="18"/>
        <v/>
      </c>
      <c r="D343" s="10" t="str">
        <f t="shared" si="19"/>
        <v/>
      </c>
      <c r="E343" s="192"/>
      <c r="F343" s="193"/>
      <c r="G343" s="194"/>
      <c r="H343" s="194"/>
      <c r="I343" s="195"/>
      <c r="J343" s="196"/>
      <c r="K343" s="197"/>
      <c r="L343" s="197"/>
      <c r="M343" s="197"/>
      <c r="N343" s="198"/>
      <c r="O343" s="193"/>
      <c r="P343" s="199"/>
      <c r="Q343" s="195"/>
      <c r="R343" s="196"/>
      <c r="S343" s="194"/>
      <c r="T343" s="194"/>
      <c r="U343" s="195"/>
      <c r="V343" s="196"/>
      <c r="W343" s="196"/>
      <c r="X343" s="196"/>
      <c r="Y343" s="194"/>
      <c r="Z343" s="194"/>
      <c r="AA343" s="194"/>
      <c r="AB343" s="194"/>
      <c r="AC343" s="194"/>
    </row>
    <row r="344" spans="1:29" ht="18" hidden="1" x14ac:dyDescent="0.35">
      <c r="A344" s="10" t="str">
        <f t="shared" si="17"/>
        <v/>
      </c>
      <c r="B344" s="10" t="str">
        <f>+IF(A344=1,IF(YEAR(G344)&gt;=Parametre!$M$7,"Licence Benjamin, Minime, Cadet",IF(YEAR(G344)&lt;=Parametre!$M$4,"licence Sénior","licence Junior")),"")</f>
        <v/>
      </c>
      <c r="C344" s="10" t="str">
        <f t="shared" si="18"/>
        <v/>
      </c>
      <c r="D344" s="10" t="str">
        <f t="shared" si="19"/>
        <v/>
      </c>
      <c r="E344" s="192"/>
      <c r="F344" s="193"/>
      <c r="G344" s="194"/>
      <c r="H344" s="194"/>
      <c r="I344" s="195"/>
      <c r="J344" s="196"/>
      <c r="K344" s="197"/>
      <c r="L344" s="197"/>
      <c r="M344" s="197"/>
      <c r="N344" s="198"/>
      <c r="O344" s="193"/>
      <c r="P344" s="199"/>
      <c r="Q344" s="195"/>
      <c r="R344" s="196"/>
      <c r="S344" s="194"/>
      <c r="T344" s="194"/>
      <c r="U344" s="195"/>
      <c r="V344" s="196"/>
      <c r="W344" s="196"/>
      <c r="X344" s="196"/>
      <c r="Y344" s="194"/>
      <c r="Z344" s="194"/>
      <c r="AA344" s="194"/>
      <c r="AB344" s="194"/>
      <c r="AC344" s="194"/>
    </row>
    <row r="345" spans="1:29" ht="18" hidden="1" x14ac:dyDescent="0.35">
      <c r="A345" s="10" t="str">
        <f t="shared" si="17"/>
        <v/>
      </c>
      <c r="B345" s="10" t="str">
        <f>+IF(A345=1,IF(YEAR(G345)&gt;=Parametre!$M$7,"Licence Benjamin, Minime, Cadet",IF(YEAR(G345)&lt;=Parametre!$M$4,"licence Sénior","licence Junior")),"")</f>
        <v/>
      </c>
      <c r="C345" s="10" t="str">
        <f t="shared" si="18"/>
        <v/>
      </c>
      <c r="D345" s="10" t="str">
        <f t="shared" si="19"/>
        <v/>
      </c>
      <c r="E345" s="192"/>
      <c r="F345" s="193"/>
      <c r="G345" s="194"/>
      <c r="H345" s="194"/>
      <c r="I345" s="195"/>
      <c r="J345" s="196"/>
      <c r="K345" s="197"/>
      <c r="L345" s="197"/>
      <c r="M345" s="197"/>
      <c r="N345" s="198"/>
      <c r="O345" s="193"/>
      <c r="P345" s="199"/>
      <c r="Q345" s="195"/>
      <c r="R345" s="196"/>
      <c r="S345" s="194"/>
      <c r="T345" s="194"/>
      <c r="U345" s="195"/>
      <c r="V345" s="196"/>
      <c r="W345" s="196"/>
      <c r="X345" s="196"/>
      <c r="Y345" s="194"/>
      <c r="Z345" s="194"/>
      <c r="AA345" s="194"/>
      <c r="AB345" s="194"/>
      <c r="AC345" s="194"/>
    </row>
    <row r="346" spans="1:29" ht="18" hidden="1" x14ac:dyDescent="0.35">
      <c r="A346" s="10" t="str">
        <f t="shared" si="17"/>
        <v/>
      </c>
      <c r="B346" s="10" t="str">
        <f>+IF(A346=1,IF(YEAR(G346)&gt;=Parametre!$M$7,"Licence Benjamin, Minime, Cadet",IF(YEAR(G346)&lt;=Parametre!$M$4,"licence Sénior","licence Junior")),"")</f>
        <v/>
      </c>
      <c r="C346" s="10" t="str">
        <f t="shared" si="18"/>
        <v/>
      </c>
      <c r="D346" s="10" t="str">
        <f t="shared" si="19"/>
        <v/>
      </c>
      <c r="E346" s="192"/>
      <c r="F346" s="193"/>
      <c r="G346" s="194"/>
      <c r="H346" s="194"/>
      <c r="I346" s="195"/>
      <c r="J346" s="196"/>
      <c r="K346" s="197"/>
      <c r="L346" s="197"/>
      <c r="M346" s="197"/>
      <c r="N346" s="198"/>
      <c r="O346" s="193"/>
      <c r="P346" s="199"/>
      <c r="Q346" s="195"/>
      <c r="R346" s="196"/>
      <c r="S346" s="194"/>
      <c r="T346" s="194"/>
      <c r="U346" s="195"/>
      <c r="V346" s="196"/>
      <c r="W346" s="196"/>
      <c r="X346" s="196"/>
      <c r="Y346" s="194"/>
      <c r="Z346" s="194"/>
      <c r="AA346" s="194"/>
      <c r="AB346" s="194"/>
      <c r="AC346" s="194"/>
    </row>
    <row r="347" spans="1:29" ht="18" hidden="1" x14ac:dyDescent="0.35">
      <c r="A347" s="10" t="str">
        <f t="shared" si="17"/>
        <v/>
      </c>
      <c r="B347" s="10" t="str">
        <f>+IF(A347=1,IF(YEAR(G347)&gt;=Parametre!$M$7,"Licence Benjamin, Minime, Cadet",IF(YEAR(G347)&lt;=Parametre!$M$4,"licence Sénior","licence Junior")),"")</f>
        <v/>
      </c>
      <c r="C347" s="10" t="str">
        <f t="shared" si="18"/>
        <v/>
      </c>
      <c r="D347" s="10" t="str">
        <f t="shared" si="19"/>
        <v/>
      </c>
      <c r="E347" s="192"/>
      <c r="F347" s="193"/>
      <c r="G347" s="194"/>
      <c r="H347" s="194"/>
      <c r="I347" s="195"/>
      <c r="J347" s="196"/>
      <c r="K347" s="197"/>
      <c r="L347" s="197"/>
      <c r="M347" s="197"/>
      <c r="N347" s="198"/>
      <c r="O347" s="193"/>
      <c r="P347" s="199"/>
      <c r="Q347" s="195"/>
      <c r="R347" s="196"/>
      <c r="S347" s="194"/>
      <c r="T347" s="194"/>
      <c r="U347" s="195"/>
      <c r="V347" s="196"/>
      <c r="W347" s="196"/>
      <c r="X347" s="196"/>
      <c r="Y347" s="194"/>
      <c r="Z347" s="194"/>
      <c r="AA347" s="194"/>
      <c r="AB347" s="194"/>
      <c r="AC347" s="194"/>
    </row>
    <row r="348" spans="1:29" ht="18" hidden="1" x14ac:dyDescent="0.35">
      <c r="A348" s="10" t="str">
        <f t="shared" si="17"/>
        <v/>
      </c>
      <c r="B348" s="10" t="str">
        <f>+IF(A348=1,IF(YEAR(G348)&gt;=Parametre!$M$7,"Licence Benjamin, Minime, Cadet",IF(YEAR(G348)&lt;=Parametre!$M$4,"licence Sénior","licence Junior")),"")</f>
        <v/>
      </c>
      <c r="C348" s="10" t="str">
        <f t="shared" si="18"/>
        <v/>
      </c>
      <c r="D348" s="10" t="str">
        <f t="shared" si="19"/>
        <v/>
      </c>
      <c r="E348" s="192"/>
      <c r="F348" s="193"/>
      <c r="G348" s="194"/>
      <c r="H348" s="194"/>
      <c r="I348" s="195"/>
      <c r="J348" s="196"/>
      <c r="K348" s="197"/>
      <c r="L348" s="197"/>
      <c r="M348" s="197"/>
      <c r="N348" s="198"/>
      <c r="O348" s="193"/>
      <c r="P348" s="199"/>
      <c r="Q348" s="195"/>
      <c r="R348" s="196"/>
      <c r="S348" s="194"/>
      <c r="T348" s="194"/>
      <c r="U348" s="195"/>
      <c r="V348" s="196"/>
      <c r="W348" s="196"/>
      <c r="X348" s="196"/>
      <c r="Y348" s="194"/>
      <c r="Z348" s="194"/>
      <c r="AA348" s="194"/>
      <c r="AB348" s="194"/>
      <c r="AC348" s="194"/>
    </row>
    <row r="349" spans="1:29" ht="18" hidden="1" x14ac:dyDescent="0.35">
      <c r="A349" s="10" t="str">
        <f t="shared" si="17"/>
        <v/>
      </c>
      <c r="B349" s="10" t="str">
        <f>+IF(A349=1,IF(YEAR(G349)&gt;=Parametre!$M$7,"Licence Benjamin, Minime, Cadet",IF(YEAR(G349)&lt;=Parametre!$M$4,"licence Sénior","licence Junior")),"")</f>
        <v/>
      </c>
      <c r="C349" s="10" t="str">
        <f t="shared" si="18"/>
        <v/>
      </c>
      <c r="D349" s="10" t="str">
        <f t="shared" si="19"/>
        <v/>
      </c>
      <c r="E349" s="192"/>
      <c r="F349" s="193"/>
      <c r="G349" s="194"/>
      <c r="H349" s="194"/>
      <c r="I349" s="195"/>
      <c r="J349" s="196"/>
      <c r="K349" s="197"/>
      <c r="L349" s="197"/>
      <c r="M349" s="197"/>
      <c r="N349" s="198"/>
      <c r="O349" s="193"/>
      <c r="P349" s="199"/>
      <c r="Q349" s="195"/>
      <c r="R349" s="196"/>
      <c r="S349" s="194"/>
      <c r="T349" s="194"/>
      <c r="U349" s="195"/>
      <c r="V349" s="196"/>
      <c r="W349" s="196"/>
      <c r="X349" s="196"/>
      <c r="Y349" s="194"/>
      <c r="Z349" s="194"/>
      <c r="AA349" s="194"/>
      <c r="AB349" s="194"/>
      <c r="AC349" s="194"/>
    </row>
    <row r="350" spans="1:29" ht="18" hidden="1" x14ac:dyDescent="0.35">
      <c r="A350" s="10" t="str">
        <f t="shared" si="17"/>
        <v/>
      </c>
      <c r="B350" s="10" t="str">
        <f>+IF(A350=1,IF(YEAR(G350)&gt;=Parametre!$M$7,"Licence Benjamin, Minime, Cadet",IF(YEAR(G350)&lt;=Parametre!$M$4,"licence Sénior","licence Junior")),"")</f>
        <v/>
      </c>
      <c r="C350" s="10" t="str">
        <f t="shared" si="18"/>
        <v/>
      </c>
      <c r="D350" s="10" t="str">
        <f t="shared" si="19"/>
        <v/>
      </c>
      <c r="E350" s="192"/>
      <c r="F350" s="193"/>
      <c r="G350" s="194"/>
      <c r="H350" s="194"/>
      <c r="I350" s="195"/>
      <c r="J350" s="196"/>
      <c r="K350" s="197"/>
      <c r="L350" s="197"/>
      <c r="M350" s="197"/>
      <c r="N350" s="198"/>
      <c r="O350" s="193"/>
      <c r="P350" s="199"/>
      <c r="Q350" s="195"/>
      <c r="R350" s="196"/>
      <c r="S350" s="194"/>
      <c r="T350" s="194"/>
      <c r="U350" s="195"/>
      <c r="V350" s="196"/>
      <c r="W350" s="196"/>
      <c r="X350" s="196"/>
      <c r="Y350" s="194"/>
      <c r="Z350" s="194"/>
      <c r="AA350" s="194"/>
      <c r="AB350" s="194"/>
      <c r="AC350" s="194"/>
    </row>
    <row r="351" spans="1:29" ht="18" hidden="1" x14ac:dyDescent="0.35">
      <c r="A351" s="10" t="str">
        <f t="shared" si="17"/>
        <v/>
      </c>
      <c r="B351" s="10" t="str">
        <f>+IF(A351=1,IF(YEAR(G351)&gt;=Parametre!$M$7,"Licence Benjamin, Minime, Cadet",IF(YEAR(G351)&lt;=Parametre!$M$4,"licence Sénior","licence Junior")),"")</f>
        <v/>
      </c>
      <c r="C351" s="10" t="str">
        <f t="shared" si="18"/>
        <v/>
      </c>
      <c r="D351" s="10" t="str">
        <f t="shared" si="19"/>
        <v/>
      </c>
      <c r="E351" s="192"/>
      <c r="F351" s="193"/>
      <c r="G351" s="194"/>
      <c r="H351" s="194"/>
      <c r="I351" s="195"/>
      <c r="J351" s="196"/>
      <c r="K351" s="197"/>
      <c r="L351" s="197"/>
      <c r="M351" s="197"/>
      <c r="N351" s="198"/>
      <c r="O351" s="193"/>
      <c r="P351" s="199"/>
      <c r="Q351" s="195"/>
      <c r="R351" s="196"/>
      <c r="S351" s="194"/>
      <c r="T351" s="194"/>
      <c r="U351" s="195"/>
      <c r="V351" s="196"/>
      <c r="W351" s="196"/>
      <c r="X351" s="196"/>
      <c r="Y351" s="194"/>
      <c r="Z351" s="194"/>
      <c r="AA351" s="194"/>
      <c r="AB351" s="194"/>
      <c r="AC351" s="194"/>
    </row>
    <row r="352" spans="1:29" ht="18" hidden="1" x14ac:dyDescent="0.35">
      <c r="A352" s="10" t="str">
        <f t="shared" si="17"/>
        <v/>
      </c>
      <c r="B352" s="10" t="str">
        <f>+IF(A352=1,IF(YEAR(G352)&gt;=Parametre!$M$7,"Licence Benjamin, Minime, Cadet",IF(YEAR(G352)&lt;=Parametre!$M$4,"licence Sénior","licence Junior")),"")</f>
        <v/>
      </c>
      <c r="C352" s="10" t="str">
        <f t="shared" si="18"/>
        <v/>
      </c>
      <c r="D352" s="10" t="str">
        <f t="shared" si="19"/>
        <v/>
      </c>
      <c r="E352" s="192"/>
      <c r="F352" s="193"/>
      <c r="G352" s="194"/>
      <c r="H352" s="194"/>
      <c r="I352" s="195"/>
      <c r="J352" s="196"/>
      <c r="K352" s="197"/>
      <c r="L352" s="197"/>
      <c r="M352" s="197"/>
      <c r="N352" s="198"/>
      <c r="O352" s="193"/>
      <c r="P352" s="199"/>
      <c r="Q352" s="195"/>
      <c r="R352" s="196"/>
      <c r="S352" s="194"/>
      <c r="T352" s="194"/>
      <c r="U352" s="195"/>
      <c r="V352" s="196"/>
      <c r="W352" s="196"/>
      <c r="X352" s="196"/>
      <c r="Y352" s="194"/>
      <c r="Z352" s="194"/>
      <c r="AA352" s="194"/>
      <c r="AB352" s="194"/>
      <c r="AC352" s="194"/>
    </row>
    <row r="353" spans="1:29" ht="18" hidden="1" x14ac:dyDescent="0.35">
      <c r="A353" s="10" t="str">
        <f t="shared" si="17"/>
        <v/>
      </c>
      <c r="B353" s="10" t="str">
        <f>+IF(A353=1,IF(YEAR(G353)&gt;=Parametre!$M$7,"Licence Benjamin, Minime, Cadet",IF(YEAR(G353)&lt;=Parametre!$M$4,"licence Sénior","licence Junior")),"")</f>
        <v/>
      </c>
      <c r="C353" s="10" t="str">
        <f t="shared" si="18"/>
        <v/>
      </c>
      <c r="D353" s="10" t="str">
        <f t="shared" si="19"/>
        <v/>
      </c>
      <c r="E353" s="192"/>
      <c r="F353" s="193"/>
      <c r="G353" s="194"/>
      <c r="H353" s="194"/>
      <c r="I353" s="195"/>
      <c r="J353" s="196"/>
      <c r="K353" s="197"/>
      <c r="L353" s="197"/>
      <c r="M353" s="197"/>
      <c r="N353" s="198"/>
      <c r="O353" s="193"/>
      <c r="P353" s="199"/>
      <c r="Q353" s="195"/>
      <c r="R353" s="196"/>
      <c r="S353" s="194"/>
      <c r="T353" s="194"/>
      <c r="U353" s="195"/>
      <c r="V353" s="196"/>
      <c r="W353" s="196"/>
      <c r="X353" s="196"/>
      <c r="Y353" s="194"/>
      <c r="Z353" s="194"/>
      <c r="AA353" s="194"/>
      <c r="AB353" s="194"/>
      <c r="AC353" s="194"/>
    </row>
    <row r="354" spans="1:29" ht="18" hidden="1" x14ac:dyDescent="0.35">
      <c r="A354" s="10" t="str">
        <f t="shared" si="17"/>
        <v/>
      </c>
      <c r="B354" s="10" t="str">
        <f>+IF(A354=1,IF(YEAR(G354)&gt;=Parametre!$M$7,"Licence Benjamin, Minime, Cadet",IF(YEAR(G354)&lt;=Parametre!$M$4,"licence Sénior","licence Junior")),"")</f>
        <v/>
      </c>
      <c r="C354" s="10" t="str">
        <f t="shared" si="18"/>
        <v/>
      </c>
      <c r="D354" s="10" t="str">
        <f t="shared" si="19"/>
        <v/>
      </c>
      <c r="E354" s="192"/>
      <c r="F354" s="193"/>
      <c r="G354" s="194"/>
      <c r="H354" s="194"/>
      <c r="I354" s="195"/>
      <c r="J354" s="196"/>
      <c r="K354" s="197"/>
      <c r="L354" s="197"/>
      <c r="M354" s="197"/>
      <c r="N354" s="198"/>
      <c r="O354" s="193"/>
      <c r="P354" s="199"/>
      <c r="Q354" s="195"/>
      <c r="R354" s="196"/>
      <c r="S354" s="194"/>
      <c r="T354" s="194"/>
      <c r="U354" s="195"/>
      <c r="V354" s="196"/>
      <c r="W354" s="196"/>
      <c r="X354" s="196"/>
      <c r="Y354" s="194"/>
      <c r="Z354" s="194"/>
      <c r="AA354" s="194"/>
      <c r="AB354" s="194"/>
      <c r="AC354" s="194"/>
    </row>
    <row r="355" spans="1:29" ht="18" hidden="1" x14ac:dyDescent="0.35">
      <c r="A355" s="10" t="str">
        <f t="shared" si="17"/>
        <v/>
      </c>
      <c r="B355" s="10" t="str">
        <f>+IF(A355=1,IF(YEAR(G355)&gt;=Parametre!$M$7,"Licence Benjamin, Minime, Cadet",IF(YEAR(G355)&lt;=Parametre!$M$4,"licence Sénior","licence Junior")),"")</f>
        <v/>
      </c>
      <c r="C355" s="10" t="str">
        <f t="shared" si="18"/>
        <v/>
      </c>
      <c r="D355" s="10" t="str">
        <f t="shared" si="19"/>
        <v/>
      </c>
      <c r="E355" s="192"/>
      <c r="F355" s="193"/>
      <c r="G355" s="194"/>
      <c r="H355" s="194"/>
      <c r="I355" s="195"/>
      <c r="J355" s="196"/>
      <c r="K355" s="197"/>
      <c r="L355" s="197"/>
      <c r="M355" s="197"/>
      <c r="N355" s="198"/>
      <c r="O355" s="193"/>
      <c r="P355" s="199"/>
      <c r="Q355" s="195"/>
      <c r="R355" s="196"/>
      <c r="S355" s="194"/>
      <c r="T355" s="194"/>
      <c r="U355" s="195"/>
      <c r="V355" s="196"/>
      <c r="W355" s="196"/>
      <c r="X355" s="196"/>
      <c r="Y355" s="194"/>
      <c r="Z355" s="194"/>
      <c r="AA355" s="194"/>
      <c r="AB355" s="194"/>
      <c r="AC355" s="194"/>
    </row>
    <row r="356" spans="1:29" ht="18" hidden="1" x14ac:dyDescent="0.35">
      <c r="A356" s="10" t="str">
        <f t="shared" si="17"/>
        <v/>
      </c>
      <c r="B356" s="10" t="str">
        <f>+IF(A356=1,IF(YEAR(G356)&gt;=Parametre!$M$7,"Licence Benjamin, Minime, Cadet",IF(YEAR(G356)&lt;=Parametre!$M$4,"licence Sénior","licence Junior")),"")</f>
        <v/>
      </c>
      <c r="C356" s="10" t="str">
        <f t="shared" si="18"/>
        <v/>
      </c>
      <c r="D356" s="10" t="str">
        <f t="shared" si="19"/>
        <v/>
      </c>
      <c r="E356" s="192"/>
      <c r="F356" s="193"/>
      <c r="G356" s="194"/>
      <c r="H356" s="194"/>
      <c r="I356" s="195"/>
      <c r="J356" s="196"/>
      <c r="K356" s="197"/>
      <c r="L356" s="197"/>
      <c r="M356" s="197"/>
      <c r="N356" s="198"/>
      <c r="O356" s="193"/>
      <c r="P356" s="199"/>
      <c r="Q356" s="195"/>
      <c r="R356" s="196"/>
      <c r="S356" s="194"/>
      <c r="T356" s="194"/>
      <c r="U356" s="195"/>
      <c r="V356" s="196"/>
      <c r="W356" s="196"/>
      <c r="X356" s="196"/>
      <c r="Y356" s="194"/>
      <c r="Z356" s="194"/>
      <c r="AA356" s="194"/>
      <c r="AB356" s="194"/>
      <c r="AC356" s="194"/>
    </row>
    <row r="357" spans="1:29" ht="18" hidden="1" x14ac:dyDescent="0.35">
      <c r="A357" s="10" t="str">
        <f t="shared" si="17"/>
        <v/>
      </c>
      <c r="B357" s="10" t="str">
        <f>+IF(A357=1,IF(YEAR(G357)&gt;=Parametre!$M$7,"Licence Benjamin, Minime, Cadet",IF(YEAR(G357)&lt;=Parametre!$M$4,"licence Sénior","licence Junior")),"")</f>
        <v/>
      </c>
      <c r="C357" s="10" t="str">
        <f t="shared" si="18"/>
        <v/>
      </c>
      <c r="D357" s="10" t="str">
        <f t="shared" si="19"/>
        <v/>
      </c>
      <c r="E357" s="192"/>
      <c r="F357" s="193"/>
      <c r="G357" s="194"/>
      <c r="H357" s="194"/>
      <c r="I357" s="195"/>
      <c r="J357" s="196"/>
      <c r="K357" s="197"/>
      <c r="L357" s="197"/>
      <c r="M357" s="197"/>
      <c r="N357" s="198"/>
      <c r="O357" s="193"/>
      <c r="P357" s="199"/>
      <c r="Q357" s="195"/>
      <c r="R357" s="196"/>
      <c r="S357" s="194"/>
      <c r="T357" s="194"/>
      <c r="U357" s="195"/>
      <c r="V357" s="196"/>
      <c r="W357" s="196"/>
      <c r="X357" s="196"/>
      <c r="Y357" s="194"/>
      <c r="Z357" s="194"/>
      <c r="AA357" s="194"/>
      <c r="AB357" s="194"/>
      <c r="AC357" s="194"/>
    </row>
    <row r="358" spans="1:29" ht="18" hidden="1" x14ac:dyDescent="0.35">
      <c r="A358" s="10" t="str">
        <f t="shared" si="17"/>
        <v/>
      </c>
      <c r="B358" s="10" t="str">
        <f>+IF(A358=1,IF(YEAR(G358)&gt;=Parametre!$M$7,"Licence Benjamin, Minime, Cadet",IF(YEAR(G358)&lt;=Parametre!$M$4,"licence Sénior","licence Junior")),"")</f>
        <v/>
      </c>
      <c r="C358" s="10" t="str">
        <f t="shared" si="18"/>
        <v/>
      </c>
      <c r="D358" s="10" t="str">
        <f t="shared" si="19"/>
        <v/>
      </c>
      <c r="E358" s="192"/>
      <c r="F358" s="193"/>
      <c r="G358" s="194"/>
      <c r="H358" s="194"/>
      <c r="I358" s="195"/>
      <c r="J358" s="196"/>
      <c r="K358" s="197"/>
      <c r="L358" s="197"/>
      <c r="M358" s="197"/>
      <c r="N358" s="198"/>
      <c r="O358" s="193"/>
      <c r="P358" s="199"/>
      <c r="Q358" s="195"/>
      <c r="R358" s="196"/>
      <c r="S358" s="194"/>
      <c r="T358" s="194"/>
      <c r="U358" s="195"/>
      <c r="V358" s="196"/>
      <c r="W358" s="196"/>
      <c r="X358" s="196"/>
      <c r="Y358" s="194"/>
      <c r="Z358" s="194"/>
      <c r="AA358" s="194"/>
      <c r="AB358" s="194"/>
      <c r="AC358" s="194"/>
    </row>
    <row r="359" spans="1:29" ht="18" hidden="1" x14ac:dyDescent="0.35">
      <c r="A359" s="10" t="str">
        <f t="shared" si="17"/>
        <v/>
      </c>
      <c r="B359" s="10" t="str">
        <f>+IF(A359=1,IF(YEAR(G359)&gt;=Parametre!$M$7,"Licence Benjamin, Minime, Cadet",IF(YEAR(G359)&lt;=Parametre!$M$4,"licence Sénior","licence Junior")),"")</f>
        <v/>
      </c>
      <c r="C359" s="10" t="str">
        <f t="shared" si="18"/>
        <v/>
      </c>
      <c r="D359" s="10" t="str">
        <f t="shared" si="19"/>
        <v/>
      </c>
      <c r="E359" s="192"/>
      <c r="F359" s="193"/>
      <c r="G359" s="194"/>
      <c r="H359" s="194"/>
      <c r="I359" s="195"/>
      <c r="J359" s="196"/>
      <c r="K359" s="197"/>
      <c r="L359" s="197"/>
      <c r="M359" s="197"/>
      <c r="N359" s="198"/>
      <c r="O359" s="193"/>
      <c r="P359" s="199"/>
      <c r="Q359" s="195"/>
      <c r="R359" s="196"/>
      <c r="S359" s="194"/>
      <c r="T359" s="194"/>
      <c r="U359" s="195"/>
      <c r="V359" s="196"/>
      <c r="W359" s="196"/>
      <c r="X359" s="196"/>
      <c r="Y359" s="194"/>
      <c r="Z359" s="194"/>
      <c r="AA359" s="194"/>
      <c r="AB359" s="194"/>
      <c r="AC359" s="194"/>
    </row>
    <row r="360" spans="1:29" ht="18" hidden="1" x14ac:dyDescent="0.35">
      <c r="A360" s="10" t="str">
        <f t="shared" si="17"/>
        <v/>
      </c>
      <c r="B360" s="10" t="str">
        <f>+IF(A360=1,IF(YEAR(G360)&gt;=Parametre!$M$7,"Licence Benjamin, Minime, Cadet",IF(YEAR(G360)&lt;=Parametre!$M$4,"licence Sénior","licence Junior")),"")</f>
        <v/>
      </c>
      <c r="C360" s="10" t="str">
        <f t="shared" si="18"/>
        <v/>
      </c>
      <c r="D360" s="10" t="str">
        <f t="shared" si="19"/>
        <v/>
      </c>
      <c r="E360" s="192"/>
      <c r="F360" s="193"/>
      <c r="G360" s="194"/>
      <c r="H360" s="194"/>
      <c r="I360" s="195"/>
      <c r="J360" s="196"/>
      <c r="K360" s="197"/>
      <c r="L360" s="197"/>
      <c r="M360" s="197"/>
      <c r="N360" s="198"/>
      <c r="O360" s="193"/>
      <c r="P360" s="199"/>
      <c r="Q360" s="195"/>
      <c r="R360" s="196"/>
      <c r="S360" s="194"/>
      <c r="T360" s="194"/>
      <c r="U360" s="195"/>
      <c r="V360" s="196"/>
      <c r="W360" s="196"/>
      <c r="X360" s="196"/>
      <c r="Y360" s="194"/>
      <c r="Z360" s="194"/>
      <c r="AA360" s="194"/>
      <c r="AB360" s="194"/>
      <c r="AC360" s="194"/>
    </row>
    <row r="361" spans="1:29" ht="18" hidden="1" x14ac:dyDescent="0.35">
      <c r="A361" s="10" t="str">
        <f t="shared" si="17"/>
        <v/>
      </c>
      <c r="B361" s="10" t="str">
        <f>+IF(A361=1,IF(YEAR(G361)&gt;=Parametre!$M$7,"Licence Benjamin, Minime, Cadet",IF(YEAR(G361)&lt;=Parametre!$M$4,"licence Sénior","licence Junior")),"")</f>
        <v/>
      </c>
      <c r="C361" s="10" t="str">
        <f t="shared" si="18"/>
        <v/>
      </c>
      <c r="D361" s="10" t="str">
        <f t="shared" si="19"/>
        <v/>
      </c>
      <c r="E361" s="192"/>
      <c r="F361" s="193"/>
      <c r="G361" s="194"/>
      <c r="H361" s="194"/>
      <c r="I361" s="195"/>
      <c r="J361" s="196"/>
      <c r="K361" s="197"/>
      <c r="L361" s="197"/>
      <c r="M361" s="197"/>
      <c r="N361" s="198"/>
      <c r="O361" s="193"/>
      <c r="P361" s="199"/>
      <c r="Q361" s="195"/>
      <c r="R361" s="196"/>
      <c r="S361" s="194"/>
      <c r="T361" s="194"/>
      <c r="U361" s="195"/>
      <c r="V361" s="196"/>
      <c r="W361" s="196"/>
      <c r="X361" s="196"/>
      <c r="Y361" s="194"/>
      <c r="Z361" s="194"/>
      <c r="AA361" s="194"/>
      <c r="AB361" s="194"/>
      <c r="AC361" s="194"/>
    </row>
    <row r="362" spans="1:29" ht="18" hidden="1" x14ac:dyDescent="0.35">
      <c r="A362" s="10" t="str">
        <f t="shared" si="17"/>
        <v/>
      </c>
      <c r="B362" s="10" t="str">
        <f>+IF(A362=1,IF(YEAR(G362)&gt;=Parametre!$M$7,"Licence Benjamin, Minime, Cadet",IF(YEAR(G362)&lt;=Parametre!$M$4,"licence Sénior","licence Junior")),"")</f>
        <v/>
      </c>
      <c r="C362" s="10" t="str">
        <f t="shared" si="18"/>
        <v/>
      </c>
      <c r="D362" s="10" t="str">
        <f t="shared" si="19"/>
        <v/>
      </c>
      <c r="E362" s="192"/>
      <c r="F362" s="193"/>
      <c r="G362" s="194"/>
      <c r="H362" s="194"/>
      <c r="I362" s="195"/>
      <c r="J362" s="196"/>
      <c r="K362" s="197"/>
      <c r="L362" s="197"/>
      <c r="M362" s="197"/>
      <c r="N362" s="198"/>
      <c r="O362" s="193"/>
      <c r="P362" s="199"/>
      <c r="Q362" s="195"/>
      <c r="R362" s="196"/>
      <c r="S362" s="194"/>
      <c r="T362" s="194"/>
      <c r="U362" s="195"/>
      <c r="V362" s="196"/>
      <c r="W362" s="196"/>
      <c r="X362" s="196"/>
      <c r="Y362" s="194"/>
      <c r="Z362" s="194"/>
      <c r="AA362" s="194"/>
      <c r="AB362" s="194"/>
      <c r="AC362" s="194"/>
    </row>
    <row r="363" spans="1:29" ht="18" hidden="1" x14ac:dyDescent="0.35">
      <c r="A363" s="10" t="str">
        <f t="shared" si="17"/>
        <v/>
      </c>
      <c r="B363" s="10" t="str">
        <f>+IF(A363=1,IF(YEAR(G363)&gt;=Parametre!$M$7,"Licence Benjamin, Minime, Cadet",IF(YEAR(G363)&lt;=Parametre!$M$4,"licence Sénior","licence Junior")),"")</f>
        <v/>
      </c>
      <c r="C363" s="10" t="str">
        <f t="shared" si="18"/>
        <v/>
      </c>
      <c r="D363" s="10" t="str">
        <f t="shared" si="19"/>
        <v/>
      </c>
      <c r="E363" s="192"/>
      <c r="F363" s="193"/>
      <c r="G363" s="194"/>
      <c r="H363" s="194"/>
      <c r="I363" s="195"/>
      <c r="J363" s="196"/>
      <c r="K363" s="197"/>
      <c r="L363" s="197"/>
      <c r="M363" s="197"/>
      <c r="N363" s="198"/>
      <c r="O363" s="193"/>
      <c r="P363" s="199"/>
      <c r="Q363" s="195"/>
      <c r="R363" s="196"/>
      <c r="S363" s="194"/>
      <c r="T363" s="194"/>
      <c r="U363" s="195"/>
      <c r="V363" s="196"/>
      <c r="W363" s="196"/>
      <c r="X363" s="196"/>
      <c r="Y363" s="194"/>
      <c r="Z363" s="194"/>
      <c r="AA363" s="194"/>
      <c r="AB363" s="194"/>
      <c r="AC363" s="194"/>
    </row>
    <row r="364" spans="1:29" ht="18" hidden="1" x14ac:dyDescent="0.35">
      <c r="A364" s="10" t="str">
        <f t="shared" si="17"/>
        <v/>
      </c>
      <c r="B364" s="10" t="str">
        <f>+IF(A364=1,IF(YEAR(G364)&gt;=Parametre!$M$7,"Licence Benjamin, Minime, Cadet",IF(YEAR(G364)&lt;=Parametre!$M$4,"licence Sénior","licence Junior")),"")</f>
        <v/>
      </c>
      <c r="C364" s="10" t="str">
        <f t="shared" si="18"/>
        <v/>
      </c>
      <c r="D364" s="10" t="str">
        <f t="shared" si="19"/>
        <v/>
      </c>
      <c r="E364" s="192"/>
      <c r="F364" s="193"/>
      <c r="G364" s="194"/>
      <c r="H364" s="194"/>
      <c r="I364" s="195"/>
      <c r="J364" s="196"/>
      <c r="K364" s="197"/>
      <c r="L364" s="197"/>
      <c r="M364" s="197"/>
      <c r="N364" s="198"/>
      <c r="O364" s="193"/>
      <c r="P364" s="199"/>
      <c r="Q364" s="195"/>
      <c r="R364" s="196"/>
      <c r="S364" s="194"/>
      <c r="T364" s="194"/>
      <c r="U364" s="195"/>
      <c r="V364" s="196"/>
      <c r="W364" s="196"/>
      <c r="X364" s="196"/>
      <c r="Y364" s="194"/>
      <c r="Z364" s="194"/>
      <c r="AA364" s="194"/>
      <c r="AB364" s="194"/>
      <c r="AC364" s="194"/>
    </row>
    <row r="365" spans="1:29" ht="18" hidden="1" x14ac:dyDescent="0.35">
      <c r="A365" s="10" t="str">
        <f t="shared" si="17"/>
        <v/>
      </c>
      <c r="B365" s="10" t="str">
        <f>+IF(A365=1,IF(YEAR(G365)&gt;=Parametre!$M$7,"Licence Benjamin, Minime, Cadet",IF(YEAR(G365)&lt;=Parametre!$M$4,"licence Sénior","licence Junior")),"")</f>
        <v/>
      </c>
      <c r="C365" s="10" t="str">
        <f t="shared" si="18"/>
        <v/>
      </c>
      <c r="D365" s="10" t="str">
        <f t="shared" si="19"/>
        <v/>
      </c>
      <c r="E365" s="192"/>
      <c r="F365" s="193"/>
      <c r="G365" s="194"/>
      <c r="H365" s="194"/>
      <c r="I365" s="195"/>
      <c r="J365" s="196"/>
      <c r="K365" s="197"/>
      <c r="L365" s="197"/>
      <c r="M365" s="197"/>
      <c r="N365" s="198"/>
      <c r="O365" s="193"/>
      <c r="P365" s="199"/>
      <c r="Q365" s="195"/>
      <c r="R365" s="196"/>
      <c r="S365" s="194"/>
      <c r="T365" s="194"/>
      <c r="U365" s="195"/>
      <c r="V365" s="196"/>
      <c r="W365" s="196"/>
      <c r="X365" s="196"/>
      <c r="Y365" s="194"/>
      <c r="Z365" s="194"/>
      <c r="AA365" s="194"/>
      <c r="AB365" s="194"/>
      <c r="AC365" s="194"/>
    </row>
    <row r="366" spans="1:29" ht="18" hidden="1" x14ac:dyDescent="0.35">
      <c r="A366" s="10" t="str">
        <f t="shared" si="17"/>
        <v/>
      </c>
      <c r="B366" s="10" t="str">
        <f>+IF(A366=1,IF(YEAR(G366)&gt;=Parametre!$M$7,"Licence Benjamin, Minime, Cadet",IF(YEAR(G366)&lt;=Parametre!$M$4,"licence Sénior","licence Junior")),"")</f>
        <v/>
      </c>
      <c r="C366" s="10" t="str">
        <f t="shared" si="18"/>
        <v/>
      </c>
      <c r="D366" s="10" t="str">
        <f t="shared" si="19"/>
        <v/>
      </c>
      <c r="E366" s="192"/>
      <c r="F366" s="193"/>
      <c r="G366" s="194"/>
      <c r="H366" s="194"/>
      <c r="I366" s="195"/>
      <c r="J366" s="196"/>
      <c r="K366" s="197"/>
      <c r="L366" s="197"/>
      <c r="M366" s="197"/>
      <c r="N366" s="198"/>
      <c r="O366" s="193"/>
      <c r="P366" s="199"/>
      <c r="Q366" s="195"/>
      <c r="R366" s="196"/>
      <c r="S366" s="194"/>
      <c r="T366" s="194"/>
      <c r="U366" s="195"/>
      <c r="V366" s="196"/>
      <c r="W366" s="196"/>
      <c r="X366" s="196"/>
      <c r="Y366" s="194"/>
      <c r="Z366" s="194"/>
      <c r="AA366" s="194"/>
      <c r="AB366" s="194"/>
      <c r="AC366" s="194"/>
    </row>
    <row r="367" spans="1:29" ht="18" hidden="1" x14ac:dyDescent="0.35">
      <c r="A367" s="10" t="str">
        <f t="shared" si="17"/>
        <v/>
      </c>
      <c r="B367" s="10" t="str">
        <f>+IF(A367=1,IF(YEAR(G367)&gt;=Parametre!$M$7,"Licence Benjamin, Minime, Cadet",IF(YEAR(G367)&lt;=Parametre!$M$4,"licence Sénior","licence Junior")),"")</f>
        <v/>
      </c>
      <c r="C367" s="10" t="str">
        <f t="shared" si="18"/>
        <v/>
      </c>
      <c r="D367" s="10" t="str">
        <f t="shared" si="19"/>
        <v/>
      </c>
      <c r="E367" s="192"/>
      <c r="F367" s="193"/>
      <c r="G367" s="194"/>
      <c r="H367" s="194"/>
      <c r="I367" s="195"/>
      <c r="J367" s="196"/>
      <c r="K367" s="197"/>
      <c r="L367" s="197"/>
      <c r="M367" s="197"/>
      <c r="N367" s="198"/>
      <c r="O367" s="193"/>
      <c r="P367" s="199"/>
      <c r="Q367" s="195"/>
      <c r="R367" s="196"/>
      <c r="S367" s="194"/>
      <c r="T367" s="194"/>
      <c r="U367" s="195"/>
      <c r="V367" s="196"/>
      <c r="W367" s="196"/>
      <c r="X367" s="196"/>
      <c r="Y367" s="194"/>
      <c r="Z367" s="194"/>
      <c r="AA367" s="194"/>
      <c r="AB367" s="194"/>
      <c r="AC367" s="194"/>
    </row>
    <row r="368" spans="1:29" ht="18" hidden="1" x14ac:dyDescent="0.35">
      <c r="A368" s="10" t="str">
        <f t="shared" si="17"/>
        <v/>
      </c>
      <c r="B368" s="10" t="str">
        <f>+IF(A368=1,IF(YEAR(G368)&gt;=Parametre!$M$7,"Licence Benjamin, Minime, Cadet",IF(YEAR(G368)&lt;=Parametre!$M$4,"licence Sénior","licence Junior")),"")</f>
        <v/>
      </c>
      <c r="C368" s="10" t="str">
        <f t="shared" si="18"/>
        <v/>
      </c>
      <c r="D368" s="10" t="str">
        <f t="shared" si="19"/>
        <v/>
      </c>
      <c r="E368" s="192"/>
      <c r="F368" s="193"/>
      <c r="G368" s="194"/>
      <c r="H368" s="194"/>
      <c r="I368" s="195"/>
      <c r="J368" s="196"/>
      <c r="K368" s="197"/>
      <c r="L368" s="197"/>
      <c r="M368" s="197"/>
      <c r="N368" s="198"/>
      <c r="O368" s="193"/>
      <c r="P368" s="199"/>
      <c r="Q368" s="195"/>
      <c r="R368" s="196"/>
      <c r="S368" s="194"/>
      <c r="T368" s="194"/>
      <c r="U368" s="195"/>
      <c r="V368" s="196"/>
      <c r="W368" s="196"/>
      <c r="X368" s="196"/>
      <c r="Y368" s="194"/>
      <c r="Z368" s="194"/>
      <c r="AA368" s="194"/>
      <c r="AB368" s="194"/>
      <c r="AC368" s="194"/>
    </row>
    <row r="369" spans="1:29" ht="18" hidden="1" x14ac:dyDescent="0.35">
      <c r="A369" s="10" t="str">
        <f t="shared" si="17"/>
        <v/>
      </c>
      <c r="B369" s="10" t="str">
        <f>+IF(A369=1,IF(YEAR(G369)&gt;=Parametre!$M$7,"Licence Benjamin, Minime, Cadet",IF(YEAR(G369)&lt;=Parametre!$M$4,"licence Sénior","licence Junior")),"")</f>
        <v/>
      </c>
      <c r="C369" s="10" t="str">
        <f t="shared" si="18"/>
        <v/>
      </c>
      <c r="D369" s="10" t="str">
        <f t="shared" si="19"/>
        <v/>
      </c>
      <c r="E369" s="192"/>
      <c r="F369" s="193"/>
      <c r="G369" s="194"/>
      <c r="H369" s="194"/>
      <c r="I369" s="195"/>
      <c r="J369" s="196"/>
      <c r="K369" s="197"/>
      <c r="L369" s="197"/>
      <c r="M369" s="197"/>
      <c r="N369" s="198"/>
      <c r="O369" s="193"/>
      <c r="P369" s="199"/>
      <c r="Q369" s="195"/>
      <c r="R369" s="196"/>
      <c r="S369" s="194"/>
      <c r="T369" s="194"/>
      <c r="U369" s="195"/>
      <c r="V369" s="196"/>
      <c r="W369" s="196"/>
      <c r="X369" s="196"/>
      <c r="Y369" s="194"/>
      <c r="Z369" s="194"/>
      <c r="AA369" s="194"/>
      <c r="AB369" s="194"/>
      <c r="AC369" s="194"/>
    </row>
    <row r="370" spans="1:29" ht="18" hidden="1" x14ac:dyDescent="0.35">
      <c r="A370" s="10" t="str">
        <f t="shared" si="17"/>
        <v/>
      </c>
      <c r="B370" s="10" t="str">
        <f>+IF(A370=1,IF(YEAR(G370)&gt;=Parametre!$M$7,"Licence Benjamin, Minime, Cadet",IF(YEAR(G370)&lt;=Parametre!$M$4,"licence Sénior","licence Junior")),"")</f>
        <v/>
      </c>
      <c r="C370" s="10" t="str">
        <f t="shared" si="18"/>
        <v/>
      </c>
      <c r="D370" s="10" t="str">
        <f t="shared" si="19"/>
        <v/>
      </c>
      <c r="E370" s="192"/>
      <c r="F370" s="193"/>
      <c r="G370" s="194"/>
      <c r="H370" s="194"/>
      <c r="I370" s="195"/>
      <c r="J370" s="196"/>
      <c r="K370" s="197"/>
      <c r="L370" s="197"/>
      <c r="M370" s="197"/>
      <c r="N370" s="198"/>
      <c r="O370" s="193"/>
      <c r="P370" s="199"/>
      <c r="Q370" s="195"/>
      <c r="R370" s="196"/>
      <c r="S370" s="194"/>
      <c r="T370" s="194"/>
      <c r="U370" s="195"/>
      <c r="V370" s="196"/>
      <c r="W370" s="196"/>
      <c r="X370" s="196"/>
      <c r="Y370" s="194"/>
      <c r="Z370" s="194"/>
      <c r="AA370" s="194"/>
      <c r="AB370" s="194"/>
      <c r="AC370" s="194"/>
    </row>
    <row r="371" spans="1:29" ht="18" hidden="1" x14ac:dyDescent="0.35">
      <c r="A371" s="10" t="str">
        <f t="shared" si="17"/>
        <v/>
      </c>
      <c r="B371" s="10" t="str">
        <f>+IF(A371=1,IF(YEAR(G371)&gt;=Parametre!$M$7,"Licence Benjamin, Minime, Cadet",IF(YEAR(G371)&lt;=Parametre!$M$4,"licence Sénior","licence Junior")),"")</f>
        <v/>
      </c>
      <c r="C371" s="10" t="str">
        <f t="shared" si="18"/>
        <v/>
      </c>
      <c r="D371" s="10" t="str">
        <f t="shared" si="19"/>
        <v/>
      </c>
      <c r="E371" s="192"/>
      <c r="F371" s="193"/>
      <c r="G371" s="194"/>
      <c r="H371" s="194"/>
      <c r="I371" s="195"/>
      <c r="J371" s="196"/>
      <c r="K371" s="197"/>
      <c r="L371" s="197"/>
      <c r="M371" s="197"/>
      <c r="N371" s="198"/>
      <c r="O371" s="193"/>
      <c r="P371" s="199"/>
      <c r="Q371" s="195"/>
      <c r="R371" s="196"/>
      <c r="S371" s="194"/>
      <c r="T371" s="194"/>
      <c r="U371" s="195"/>
      <c r="V371" s="196"/>
      <c r="W371" s="196"/>
      <c r="X371" s="196"/>
      <c r="Y371" s="194"/>
      <c r="Z371" s="194"/>
      <c r="AA371" s="194"/>
      <c r="AB371" s="194"/>
      <c r="AC371" s="194"/>
    </row>
    <row r="372" spans="1:29" ht="18" hidden="1" x14ac:dyDescent="0.35">
      <c r="A372" s="10" t="str">
        <f t="shared" si="17"/>
        <v/>
      </c>
      <c r="B372" s="10" t="str">
        <f>+IF(A372=1,IF(YEAR(G372)&gt;=Parametre!$M$7,"Licence Benjamin, Minime, Cadet",IF(YEAR(G372)&lt;=Parametre!$M$4,"licence Sénior","licence Junior")),"")</f>
        <v/>
      </c>
      <c r="C372" s="10" t="str">
        <f t="shared" si="18"/>
        <v/>
      </c>
      <c r="D372" s="10" t="str">
        <f t="shared" si="19"/>
        <v/>
      </c>
      <c r="E372" s="192"/>
      <c r="F372" s="193"/>
      <c r="G372" s="194"/>
      <c r="H372" s="194"/>
      <c r="I372" s="195"/>
      <c r="J372" s="196"/>
      <c r="K372" s="197"/>
      <c r="L372" s="197"/>
      <c r="M372" s="197"/>
      <c r="N372" s="198"/>
      <c r="O372" s="193"/>
      <c r="P372" s="199"/>
      <c r="Q372" s="195"/>
      <c r="R372" s="196"/>
      <c r="S372" s="194"/>
      <c r="T372" s="194"/>
      <c r="U372" s="195"/>
      <c r="V372" s="196"/>
      <c r="W372" s="196"/>
      <c r="X372" s="196"/>
      <c r="Y372" s="194"/>
      <c r="Z372" s="194"/>
      <c r="AA372" s="194"/>
      <c r="AB372" s="194"/>
      <c r="AC372" s="194"/>
    </row>
    <row r="373" spans="1:29" ht="18" hidden="1" x14ac:dyDescent="0.35">
      <c r="A373" s="10" t="str">
        <f t="shared" si="17"/>
        <v/>
      </c>
      <c r="B373" s="10" t="str">
        <f>+IF(A373=1,IF(YEAR(G373)&gt;=Parametre!$M$7,"Licence Benjamin, Minime, Cadet",IF(YEAR(G373)&lt;=Parametre!$M$4,"licence Sénior","licence Junior")),"")</f>
        <v/>
      </c>
      <c r="C373" s="10" t="str">
        <f t="shared" si="18"/>
        <v/>
      </c>
      <c r="D373" s="10" t="str">
        <f t="shared" si="19"/>
        <v/>
      </c>
      <c r="E373" s="192"/>
      <c r="F373" s="193"/>
      <c r="G373" s="194"/>
      <c r="H373" s="194"/>
      <c r="I373" s="195"/>
      <c r="J373" s="196"/>
      <c r="K373" s="197"/>
      <c r="L373" s="197"/>
      <c r="M373" s="197"/>
      <c r="N373" s="198"/>
      <c r="O373" s="193"/>
      <c r="P373" s="199"/>
      <c r="Q373" s="195"/>
      <c r="R373" s="196"/>
      <c r="S373" s="194"/>
      <c r="T373" s="194"/>
      <c r="U373" s="195"/>
      <c r="V373" s="196"/>
      <c r="W373" s="196"/>
      <c r="X373" s="196"/>
      <c r="Y373" s="194"/>
      <c r="Z373" s="194"/>
      <c r="AA373" s="194"/>
      <c r="AB373" s="194"/>
      <c r="AC373" s="194"/>
    </row>
    <row r="374" spans="1:29" ht="18" hidden="1" x14ac:dyDescent="0.35">
      <c r="A374" s="10" t="str">
        <f t="shared" si="17"/>
        <v/>
      </c>
      <c r="B374" s="10" t="str">
        <f>+IF(A374=1,IF(YEAR(G374)&gt;=Parametre!$M$7,"Licence Benjamin, Minime, Cadet",IF(YEAR(G374)&lt;=Parametre!$M$4,"licence Sénior","licence Junior")),"")</f>
        <v/>
      </c>
      <c r="C374" s="10" t="str">
        <f t="shared" si="18"/>
        <v/>
      </c>
      <c r="D374" s="10" t="str">
        <f t="shared" si="19"/>
        <v/>
      </c>
      <c r="E374" s="192"/>
      <c r="F374" s="193"/>
      <c r="G374" s="194"/>
      <c r="H374" s="194"/>
      <c r="I374" s="195"/>
      <c r="J374" s="196"/>
      <c r="K374" s="197"/>
      <c r="L374" s="197"/>
      <c r="M374" s="197"/>
      <c r="N374" s="198"/>
      <c r="O374" s="193"/>
      <c r="P374" s="199"/>
      <c r="Q374" s="195"/>
      <c r="R374" s="196"/>
      <c r="S374" s="194"/>
      <c r="T374" s="194"/>
      <c r="U374" s="195"/>
      <c r="V374" s="196"/>
      <c r="W374" s="196"/>
      <c r="X374" s="196"/>
      <c r="Y374" s="194"/>
      <c r="Z374" s="194"/>
      <c r="AA374" s="194"/>
      <c r="AB374" s="194"/>
      <c r="AC374" s="194"/>
    </row>
    <row r="375" spans="1:29" ht="18" hidden="1" x14ac:dyDescent="0.35">
      <c r="A375" s="10" t="str">
        <f t="shared" si="17"/>
        <v/>
      </c>
      <c r="B375" s="10" t="str">
        <f>+IF(A375=1,IF(YEAR(G375)&gt;=Parametre!$M$7,"Licence Benjamin, Minime, Cadet",IF(YEAR(G375)&lt;=Parametre!$M$4,"licence Sénior","licence Junior")),"")</f>
        <v/>
      </c>
      <c r="C375" s="10" t="str">
        <f t="shared" si="18"/>
        <v/>
      </c>
      <c r="D375" s="10" t="str">
        <f t="shared" si="19"/>
        <v/>
      </c>
      <c r="E375" s="192"/>
      <c r="F375" s="193"/>
      <c r="G375" s="194"/>
      <c r="H375" s="194"/>
      <c r="I375" s="195"/>
      <c r="J375" s="196"/>
      <c r="K375" s="197"/>
      <c r="L375" s="197"/>
      <c r="M375" s="197"/>
      <c r="N375" s="198"/>
      <c r="O375" s="193"/>
      <c r="P375" s="199"/>
      <c r="Q375" s="195"/>
      <c r="R375" s="196"/>
      <c r="S375" s="194"/>
      <c r="T375" s="194"/>
      <c r="U375" s="195"/>
      <c r="V375" s="196"/>
      <c r="W375" s="196"/>
      <c r="X375" s="196"/>
      <c r="Y375" s="194"/>
      <c r="Z375" s="194"/>
      <c r="AA375" s="194"/>
      <c r="AB375" s="194"/>
      <c r="AC375" s="194"/>
    </row>
    <row r="376" spans="1:29" ht="18" hidden="1" x14ac:dyDescent="0.35">
      <c r="A376" s="10" t="str">
        <f t="shared" si="17"/>
        <v/>
      </c>
      <c r="B376" s="10" t="str">
        <f>+IF(A376=1,IF(YEAR(G376)&gt;=Parametre!$M$7,"Licence Benjamin, Minime, Cadet",IF(YEAR(G376)&lt;=Parametre!$M$4,"licence Sénior","licence Junior")),"")</f>
        <v/>
      </c>
      <c r="C376" s="10" t="str">
        <f t="shared" si="18"/>
        <v/>
      </c>
      <c r="D376" s="10" t="str">
        <f t="shared" si="19"/>
        <v/>
      </c>
      <c r="E376" s="192"/>
      <c r="F376" s="193"/>
      <c r="G376" s="194"/>
      <c r="H376" s="194"/>
      <c r="I376" s="195"/>
      <c r="J376" s="196"/>
      <c r="K376" s="197"/>
      <c r="L376" s="197"/>
      <c r="M376" s="197"/>
      <c r="N376" s="198"/>
      <c r="O376" s="193"/>
      <c r="P376" s="199"/>
      <c r="Q376" s="195"/>
      <c r="R376" s="196"/>
      <c r="S376" s="194"/>
      <c r="T376" s="194"/>
      <c r="U376" s="195"/>
      <c r="V376" s="196"/>
      <c r="W376" s="196"/>
      <c r="X376" s="196"/>
      <c r="Y376" s="194"/>
      <c r="Z376" s="194"/>
      <c r="AA376" s="194"/>
      <c r="AB376" s="194"/>
      <c r="AC376" s="194"/>
    </row>
    <row r="377" spans="1:29" ht="18" hidden="1" x14ac:dyDescent="0.35">
      <c r="A377" s="10" t="str">
        <f t="shared" si="17"/>
        <v/>
      </c>
      <c r="B377" s="10" t="str">
        <f>+IF(A377=1,IF(YEAR(G377)&gt;=Parametre!$M$7,"Licence Benjamin, Minime, Cadet",IF(YEAR(G377)&lt;=Parametre!$M$4,"licence Sénior","licence Junior")),"")</f>
        <v/>
      </c>
      <c r="C377" s="10" t="str">
        <f t="shared" si="18"/>
        <v/>
      </c>
      <c r="D377" s="10" t="str">
        <f t="shared" si="19"/>
        <v/>
      </c>
      <c r="E377" s="192"/>
      <c r="F377" s="193"/>
      <c r="G377" s="194"/>
      <c r="H377" s="194"/>
      <c r="I377" s="195"/>
      <c r="J377" s="196"/>
      <c r="K377" s="197"/>
      <c r="L377" s="197"/>
      <c r="M377" s="197"/>
      <c r="N377" s="198"/>
      <c r="O377" s="193"/>
      <c r="P377" s="199"/>
      <c r="Q377" s="195"/>
      <c r="R377" s="196"/>
      <c r="S377" s="194"/>
      <c r="T377" s="194"/>
      <c r="U377" s="195"/>
      <c r="V377" s="196"/>
      <c r="W377" s="196"/>
      <c r="X377" s="196"/>
      <c r="Y377" s="194"/>
      <c r="Z377" s="194"/>
      <c r="AA377" s="194"/>
      <c r="AB377" s="194"/>
      <c r="AC377" s="194"/>
    </row>
    <row r="378" spans="1:29" ht="18" hidden="1" x14ac:dyDescent="0.35">
      <c r="A378" s="10" t="str">
        <f t="shared" si="17"/>
        <v/>
      </c>
      <c r="B378" s="10" t="str">
        <f>+IF(A378=1,IF(YEAR(G378)&gt;=Parametre!$M$7,"Licence Benjamin, Minime, Cadet",IF(YEAR(G378)&lt;=Parametre!$M$4,"licence Sénior","licence Junior")),"")</f>
        <v/>
      </c>
      <c r="C378" s="10" t="str">
        <f t="shared" si="18"/>
        <v/>
      </c>
      <c r="D378" s="10" t="str">
        <f t="shared" si="19"/>
        <v/>
      </c>
      <c r="E378" s="192"/>
      <c r="F378" s="193"/>
      <c r="G378" s="194"/>
      <c r="H378" s="194"/>
      <c r="I378" s="195"/>
      <c r="J378" s="196"/>
      <c r="K378" s="197"/>
      <c r="L378" s="197"/>
      <c r="M378" s="197"/>
      <c r="N378" s="198"/>
      <c r="O378" s="193"/>
      <c r="P378" s="199"/>
      <c r="Q378" s="195"/>
      <c r="R378" s="196"/>
      <c r="S378" s="194"/>
      <c r="T378" s="194"/>
      <c r="U378" s="195"/>
      <c r="V378" s="196"/>
      <c r="W378" s="196"/>
      <c r="X378" s="196"/>
      <c r="Y378" s="194"/>
      <c r="Z378" s="194"/>
      <c r="AA378" s="194"/>
      <c r="AB378" s="194"/>
      <c r="AC378" s="194"/>
    </row>
    <row r="379" spans="1:29" ht="18" hidden="1" x14ac:dyDescent="0.35">
      <c r="A379" s="10" t="str">
        <f t="shared" si="17"/>
        <v/>
      </c>
      <c r="B379" s="10" t="str">
        <f>+IF(A379=1,IF(YEAR(G379)&gt;=Parametre!$M$7,"Licence Benjamin, Minime, Cadet",IF(YEAR(G379)&lt;=Parametre!$M$4,"licence Sénior","licence Junior")),"")</f>
        <v/>
      </c>
      <c r="C379" s="10" t="str">
        <f t="shared" si="18"/>
        <v/>
      </c>
      <c r="D379" s="10" t="str">
        <f t="shared" si="19"/>
        <v/>
      </c>
      <c r="E379" s="192"/>
      <c r="F379" s="193"/>
      <c r="G379" s="194"/>
      <c r="H379" s="194"/>
      <c r="I379" s="195"/>
      <c r="J379" s="196"/>
      <c r="K379" s="197"/>
      <c r="L379" s="197"/>
      <c r="M379" s="197"/>
      <c r="N379" s="198"/>
      <c r="O379" s="193"/>
      <c r="P379" s="199"/>
      <c r="Q379" s="195"/>
      <c r="R379" s="196"/>
      <c r="S379" s="194"/>
      <c r="T379" s="194"/>
      <c r="U379" s="195"/>
      <c r="V379" s="196"/>
      <c r="W379" s="196"/>
      <c r="X379" s="196"/>
      <c r="Y379" s="194"/>
      <c r="Z379" s="194"/>
      <c r="AA379" s="194"/>
      <c r="AB379" s="194"/>
      <c r="AC379" s="194"/>
    </row>
    <row r="380" spans="1:29" ht="18" hidden="1" x14ac:dyDescent="0.35">
      <c r="A380" s="10" t="str">
        <f t="shared" si="17"/>
        <v/>
      </c>
      <c r="B380" s="10" t="str">
        <f>+IF(A380=1,IF(YEAR(G380)&gt;=Parametre!$M$7,"Licence Benjamin, Minime, Cadet",IF(YEAR(G380)&lt;=Parametre!$M$4,"licence Sénior","licence Junior")),"")</f>
        <v/>
      </c>
      <c r="C380" s="10" t="str">
        <f t="shared" si="18"/>
        <v/>
      </c>
      <c r="D380" s="10" t="str">
        <f t="shared" si="19"/>
        <v/>
      </c>
      <c r="E380" s="192"/>
      <c r="F380" s="193"/>
      <c r="G380" s="194"/>
      <c r="H380" s="194"/>
      <c r="I380" s="195"/>
      <c r="J380" s="196"/>
      <c r="K380" s="197"/>
      <c r="L380" s="197"/>
      <c r="M380" s="197"/>
      <c r="N380" s="198"/>
      <c r="O380" s="193"/>
      <c r="P380" s="199"/>
      <c r="Q380" s="195"/>
      <c r="R380" s="196"/>
      <c r="S380" s="194"/>
      <c r="T380" s="194"/>
      <c r="U380" s="195"/>
      <c r="V380" s="196"/>
      <c r="W380" s="196"/>
      <c r="X380" s="196"/>
      <c r="Y380" s="194"/>
      <c r="Z380" s="194"/>
      <c r="AA380" s="194"/>
      <c r="AB380" s="194"/>
      <c r="AC380" s="194"/>
    </row>
    <row r="381" spans="1:29" ht="18" hidden="1" x14ac:dyDescent="0.35">
      <c r="A381" s="10" t="str">
        <f t="shared" si="17"/>
        <v/>
      </c>
      <c r="B381" s="10" t="str">
        <f>+IF(A381=1,IF(YEAR(G381)&gt;=Parametre!$M$7,"Licence Benjamin, Minime, Cadet",IF(YEAR(G381)&lt;=Parametre!$M$4,"licence Sénior","licence Junior")),"")</f>
        <v/>
      </c>
      <c r="C381" s="10" t="str">
        <f t="shared" si="18"/>
        <v/>
      </c>
      <c r="D381" s="10" t="str">
        <f t="shared" si="19"/>
        <v/>
      </c>
      <c r="E381" s="192"/>
      <c r="F381" s="193"/>
      <c r="G381" s="194"/>
      <c r="H381" s="194"/>
      <c r="I381" s="195"/>
      <c r="J381" s="196"/>
      <c r="K381" s="197"/>
      <c r="L381" s="197"/>
      <c r="M381" s="197"/>
      <c r="N381" s="198"/>
      <c r="O381" s="193"/>
      <c r="P381" s="199"/>
      <c r="Q381" s="195"/>
      <c r="R381" s="196"/>
      <c r="S381" s="194"/>
      <c r="T381" s="194"/>
      <c r="U381" s="195"/>
      <c r="V381" s="196"/>
      <c r="W381" s="196"/>
      <c r="X381" s="196"/>
      <c r="Y381" s="194"/>
      <c r="Z381" s="194"/>
      <c r="AA381" s="194"/>
      <c r="AB381" s="194"/>
      <c r="AC381" s="194"/>
    </row>
    <row r="382" spans="1:29" ht="18" hidden="1" x14ac:dyDescent="0.35">
      <c r="A382" s="10" t="str">
        <f t="shared" si="17"/>
        <v/>
      </c>
      <c r="B382" s="10" t="str">
        <f>+IF(A382=1,IF(YEAR(G382)&gt;=Parametre!$M$7,"Licence Benjamin, Minime, Cadet",IF(YEAR(G382)&lt;=Parametre!$M$4,"licence Sénior","licence Junior")),"")</f>
        <v/>
      </c>
      <c r="C382" s="10" t="str">
        <f t="shared" si="18"/>
        <v/>
      </c>
      <c r="D382" s="10" t="str">
        <f t="shared" si="19"/>
        <v/>
      </c>
      <c r="E382" s="192"/>
      <c r="F382" s="193"/>
      <c r="G382" s="194"/>
      <c r="H382" s="194"/>
      <c r="I382" s="195"/>
      <c r="J382" s="196"/>
      <c r="K382" s="197"/>
      <c r="L382" s="197"/>
      <c r="M382" s="197"/>
      <c r="N382" s="198"/>
      <c r="O382" s="193"/>
      <c r="P382" s="199"/>
      <c r="Q382" s="195"/>
      <c r="R382" s="196"/>
      <c r="S382" s="194"/>
      <c r="T382" s="194"/>
      <c r="U382" s="195"/>
      <c r="V382" s="196"/>
      <c r="W382" s="196"/>
      <c r="X382" s="196"/>
      <c r="Y382" s="194"/>
      <c r="Z382" s="194"/>
      <c r="AA382" s="194"/>
      <c r="AB382" s="194"/>
      <c r="AC382" s="194"/>
    </row>
    <row r="383" spans="1:29" ht="18" hidden="1" x14ac:dyDescent="0.35">
      <c r="A383" s="10" t="str">
        <f t="shared" si="17"/>
        <v/>
      </c>
      <c r="B383" s="10" t="str">
        <f>+IF(A383=1,IF(YEAR(G383)&gt;=Parametre!$M$7,"Licence Benjamin, Minime, Cadet",IF(YEAR(G383)&lt;=Parametre!$M$4,"licence Sénior","licence Junior")),"")</f>
        <v/>
      </c>
      <c r="C383" s="10" t="str">
        <f t="shared" si="18"/>
        <v/>
      </c>
      <c r="D383" s="10" t="str">
        <f t="shared" si="19"/>
        <v/>
      </c>
      <c r="E383" s="192"/>
      <c r="F383" s="193"/>
      <c r="G383" s="194"/>
      <c r="H383" s="194"/>
      <c r="I383" s="195"/>
      <c r="J383" s="196"/>
      <c r="K383" s="197"/>
      <c r="L383" s="197"/>
      <c r="M383" s="197"/>
      <c r="N383" s="198"/>
      <c r="O383" s="193"/>
      <c r="P383" s="199"/>
      <c r="Q383" s="195"/>
      <c r="R383" s="196"/>
      <c r="S383" s="194"/>
      <c r="T383" s="194"/>
      <c r="U383" s="195"/>
      <c r="V383" s="196"/>
      <c r="W383" s="196"/>
      <c r="X383" s="196"/>
      <c r="Y383" s="194"/>
      <c r="Z383" s="194"/>
      <c r="AA383" s="194"/>
      <c r="AB383" s="194"/>
      <c r="AC383" s="194"/>
    </row>
    <row r="384" spans="1:29" ht="18" hidden="1" x14ac:dyDescent="0.35">
      <c r="A384" s="10" t="str">
        <f t="shared" si="17"/>
        <v/>
      </c>
      <c r="B384" s="10" t="str">
        <f>+IF(A384=1,IF(YEAR(G384)&gt;=Parametre!$M$7,"Licence Benjamin, Minime, Cadet",IF(YEAR(G384)&lt;=Parametre!$M$4,"licence Sénior","licence Junior")),"")</f>
        <v/>
      </c>
      <c r="C384" s="10" t="str">
        <f t="shared" si="18"/>
        <v/>
      </c>
      <c r="D384" s="10" t="str">
        <f t="shared" si="19"/>
        <v/>
      </c>
      <c r="E384" s="192"/>
      <c r="F384" s="193"/>
      <c r="G384" s="194"/>
      <c r="H384" s="194"/>
      <c r="I384" s="195"/>
      <c r="J384" s="196"/>
      <c r="K384" s="197"/>
      <c r="L384" s="197"/>
      <c r="M384" s="197"/>
      <c r="N384" s="198"/>
      <c r="O384" s="193"/>
      <c r="P384" s="199"/>
      <c r="Q384" s="195"/>
      <c r="R384" s="196"/>
      <c r="S384" s="194"/>
      <c r="T384" s="194"/>
      <c r="U384" s="195"/>
      <c r="V384" s="196"/>
      <c r="W384" s="196"/>
      <c r="X384" s="196"/>
      <c r="Y384" s="194"/>
      <c r="Z384" s="194"/>
      <c r="AA384" s="194"/>
      <c r="AB384" s="194"/>
      <c r="AC384" s="194"/>
    </row>
    <row r="385" spans="1:29" ht="18" hidden="1" x14ac:dyDescent="0.35">
      <c r="A385" s="10" t="str">
        <f t="shared" si="17"/>
        <v/>
      </c>
      <c r="B385" s="10" t="str">
        <f>+IF(A385=1,IF(YEAR(G385)&gt;=Parametre!$M$7,"Licence Benjamin, Minime, Cadet",IF(YEAR(G385)&lt;=Parametre!$M$4,"licence Sénior","licence Junior")),"")</f>
        <v/>
      </c>
      <c r="C385" s="10" t="str">
        <f t="shared" si="18"/>
        <v/>
      </c>
      <c r="D385" s="10" t="str">
        <f t="shared" si="19"/>
        <v/>
      </c>
      <c r="E385" s="192"/>
      <c r="F385" s="193"/>
      <c r="G385" s="194"/>
      <c r="H385" s="194"/>
      <c r="I385" s="195"/>
      <c r="J385" s="196"/>
      <c r="K385" s="197"/>
      <c r="L385" s="197"/>
      <c r="M385" s="197"/>
      <c r="N385" s="198"/>
      <c r="O385" s="193"/>
      <c r="P385" s="199"/>
      <c r="Q385" s="195"/>
      <c r="R385" s="196"/>
      <c r="S385" s="194"/>
      <c r="T385" s="194"/>
      <c r="U385" s="195"/>
      <c r="V385" s="196"/>
      <c r="W385" s="196"/>
      <c r="X385" s="196"/>
      <c r="Y385" s="194"/>
      <c r="Z385" s="194"/>
      <c r="AA385" s="194"/>
      <c r="AB385" s="194"/>
      <c r="AC385" s="194"/>
    </row>
    <row r="386" spans="1:29" ht="18" hidden="1" x14ac:dyDescent="0.35">
      <c r="A386" s="10" t="str">
        <f t="shared" si="17"/>
        <v/>
      </c>
      <c r="B386" s="10" t="str">
        <f>+IF(A386=1,IF(YEAR(G386)&gt;=Parametre!$M$7,"Licence Benjamin, Minime, Cadet",IF(YEAR(G386)&lt;=Parametre!$M$4,"licence Sénior","licence Junior")),"")</f>
        <v/>
      </c>
      <c r="C386" s="10" t="str">
        <f t="shared" si="18"/>
        <v/>
      </c>
      <c r="D386" s="10" t="str">
        <f t="shared" si="19"/>
        <v/>
      </c>
      <c r="E386" s="192"/>
      <c r="F386" s="193"/>
      <c r="G386" s="194"/>
      <c r="H386" s="194"/>
      <c r="I386" s="195"/>
      <c r="J386" s="196"/>
      <c r="K386" s="197"/>
      <c r="L386" s="197"/>
      <c r="M386" s="197"/>
      <c r="N386" s="198"/>
      <c r="O386" s="193"/>
      <c r="P386" s="199"/>
      <c r="Q386" s="195"/>
      <c r="R386" s="196"/>
      <c r="S386" s="194"/>
      <c r="T386" s="194"/>
      <c r="U386" s="195"/>
      <c r="V386" s="196"/>
      <c r="W386" s="196"/>
      <c r="X386" s="196"/>
      <c r="Y386" s="194"/>
      <c r="Z386" s="194"/>
      <c r="AA386" s="194"/>
      <c r="AB386" s="194"/>
      <c r="AC386" s="194"/>
    </row>
    <row r="387" spans="1:29" ht="18" hidden="1" x14ac:dyDescent="0.35">
      <c r="A387" s="10" t="str">
        <f t="shared" si="17"/>
        <v/>
      </c>
      <c r="B387" s="10" t="str">
        <f>+IF(A387=1,IF(YEAR(G387)&gt;=Parametre!$M$7,"Licence Benjamin, Minime, Cadet",IF(YEAR(G387)&lt;=Parametre!$M$4,"licence Sénior","licence Junior")),"")</f>
        <v/>
      </c>
      <c r="C387" s="10" t="str">
        <f t="shared" si="18"/>
        <v/>
      </c>
      <c r="D387" s="10" t="str">
        <f t="shared" si="19"/>
        <v/>
      </c>
      <c r="E387" s="192"/>
      <c r="F387" s="193"/>
      <c r="G387" s="194"/>
      <c r="H387" s="194"/>
      <c r="I387" s="195"/>
      <c r="J387" s="196"/>
      <c r="K387" s="197"/>
      <c r="L387" s="197"/>
      <c r="M387" s="197"/>
      <c r="N387" s="198"/>
      <c r="O387" s="193"/>
      <c r="P387" s="199"/>
      <c r="Q387" s="195"/>
      <c r="R387" s="196"/>
      <c r="S387" s="194"/>
      <c r="T387" s="194"/>
      <c r="U387" s="195"/>
      <c r="V387" s="196"/>
      <c r="W387" s="196"/>
      <c r="X387" s="196"/>
      <c r="Y387" s="194"/>
      <c r="Z387" s="194"/>
      <c r="AA387" s="194"/>
      <c r="AB387" s="194"/>
      <c r="AC387" s="194"/>
    </row>
    <row r="388" spans="1:29" ht="18" hidden="1" x14ac:dyDescent="0.35">
      <c r="A388" s="10" t="str">
        <f t="shared" si="17"/>
        <v/>
      </c>
      <c r="B388" s="10" t="str">
        <f>+IF(A388=1,IF(YEAR(G388)&gt;=Parametre!$M$7,"Licence Benjamin, Minime, Cadet",IF(YEAR(G388)&lt;=Parametre!$M$4,"licence Sénior","licence Junior")),"")</f>
        <v/>
      </c>
      <c r="C388" s="10" t="str">
        <f t="shared" si="18"/>
        <v/>
      </c>
      <c r="D388" s="10" t="str">
        <f t="shared" si="19"/>
        <v/>
      </c>
      <c r="E388" s="192"/>
      <c r="F388" s="193"/>
      <c r="G388" s="194"/>
      <c r="H388" s="194"/>
      <c r="I388" s="195"/>
      <c r="J388" s="196"/>
      <c r="K388" s="197"/>
      <c r="L388" s="197"/>
      <c r="M388" s="197"/>
      <c r="N388" s="198"/>
      <c r="O388" s="193"/>
      <c r="P388" s="199"/>
      <c r="Q388" s="195"/>
      <c r="R388" s="196"/>
      <c r="S388" s="194"/>
      <c r="T388" s="194"/>
      <c r="U388" s="195"/>
      <c r="V388" s="196"/>
      <c r="W388" s="196"/>
      <c r="X388" s="196"/>
      <c r="Y388" s="194"/>
      <c r="Z388" s="194"/>
      <c r="AA388" s="194"/>
      <c r="AB388" s="194"/>
      <c r="AC388" s="194"/>
    </row>
    <row r="389" spans="1:29" ht="18" hidden="1" x14ac:dyDescent="0.35">
      <c r="A389" s="10" t="str">
        <f t="shared" si="17"/>
        <v/>
      </c>
      <c r="B389" s="10" t="str">
        <f>+IF(A389=1,IF(YEAR(G389)&gt;=Parametre!$M$7,"Licence Benjamin, Minime, Cadet",IF(YEAR(G389)&lt;=Parametre!$M$4,"licence Sénior","licence Junior")),"")</f>
        <v/>
      </c>
      <c r="C389" s="10" t="str">
        <f t="shared" si="18"/>
        <v/>
      </c>
      <c r="D389" s="10" t="str">
        <f t="shared" si="19"/>
        <v/>
      </c>
      <c r="E389" s="192"/>
      <c r="F389" s="193"/>
      <c r="G389" s="194"/>
      <c r="H389" s="194"/>
      <c r="I389" s="195"/>
      <c r="J389" s="196"/>
      <c r="K389" s="197"/>
      <c r="L389" s="197"/>
      <c r="M389" s="197"/>
      <c r="N389" s="198"/>
      <c r="O389" s="193"/>
      <c r="P389" s="199"/>
      <c r="Q389" s="195"/>
      <c r="R389" s="196"/>
      <c r="S389" s="194"/>
      <c r="T389" s="194"/>
      <c r="U389" s="195"/>
      <c r="V389" s="196"/>
      <c r="W389" s="196"/>
      <c r="X389" s="196"/>
      <c r="Y389" s="194"/>
      <c r="Z389" s="194"/>
      <c r="AA389" s="194"/>
      <c r="AB389" s="194"/>
      <c r="AC389" s="194"/>
    </row>
    <row r="390" spans="1:29" ht="18" hidden="1" x14ac:dyDescent="0.35">
      <c r="A390" s="10" t="str">
        <f t="shared" si="17"/>
        <v/>
      </c>
      <c r="B390" s="10" t="str">
        <f>+IF(A390=1,IF(YEAR(G390)&gt;=Parametre!$M$7,"Licence Benjamin, Minime, Cadet",IF(YEAR(G390)&lt;=Parametre!$M$4,"licence Sénior","licence Junior")),"")</f>
        <v/>
      </c>
      <c r="C390" s="10" t="str">
        <f t="shared" si="18"/>
        <v/>
      </c>
      <c r="D390" s="10" t="str">
        <f t="shared" si="19"/>
        <v/>
      </c>
      <c r="E390" s="192"/>
      <c r="F390" s="193"/>
      <c r="G390" s="194"/>
      <c r="H390" s="194"/>
      <c r="I390" s="195"/>
      <c r="J390" s="196"/>
      <c r="K390" s="197"/>
      <c r="L390" s="197"/>
      <c r="M390" s="197"/>
      <c r="N390" s="198"/>
      <c r="O390" s="193"/>
      <c r="P390" s="199"/>
      <c r="Q390" s="195"/>
      <c r="R390" s="196"/>
      <c r="S390" s="194"/>
      <c r="T390" s="194"/>
      <c r="U390" s="195"/>
      <c r="V390" s="196"/>
      <c r="W390" s="196"/>
      <c r="X390" s="196"/>
      <c r="Y390" s="194"/>
      <c r="Z390" s="194"/>
      <c r="AA390" s="194"/>
      <c r="AB390" s="194"/>
      <c r="AC390" s="194"/>
    </row>
    <row r="391" spans="1:29" ht="18" hidden="1" x14ac:dyDescent="0.35">
      <c r="A391" s="10" t="str">
        <f t="shared" si="17"/>
        <v/>
      </c>
      <c r="B391" s="10" t="str">
        <f>+IF(A391=1,IF(YEAR(G391)&gt;=Parametre!$M$7,"Licence Benjamin, Minime, Cadet",IF(YEAR(G391)&lt;=Parametre!$M$4,"licence Sénior","licence Junior")),"")</f>
        <v/>
      </c>
      <c r="C391" s="10" t="str">
        <f t="shared" si="18"/>
        <v/>
      </c>
      <c r="D391" s="10" t="str">
        <f t="shared" si="19"/>
        <v/>
      </c>
      <c r="E391" s="192"/>
      <c r="F391" s="193"/>
      <c r="G391" s="194"/>
      <c r="H391" s="194"/>
      <c r="I391" s="195"/>
      <c r="J391" s="196"/>
      <c r="K391" s="197"/>
      <c r="L391" s="197"/>
      <c r="M391" s="197"/>
      <c r="N391" s="198"/>
      <c r="O391" s="193"/>
      <c r="P391" s="199"/>
      <c r="Q391" s="195"/>
      <c r="R391" s="196"/>
      <c r="S391" s="194"/>
      <c r="T391" s="194"/>
      <c r="U391" s="195"/>
      <c r="V391" s="196"/>
      <c r="W391" s="196"/>
      <c r="X391" s="196"/>
      <c r="Y391" s="194"/>
      <c r="Z391" s="194"/>
      <c r="AA391" s="194"/>
      <c r="AB391" s="194"/>
      <c r="AC391" s="194"/>
    </row>
    <row r="392" spans="1:29" ht="18" hidden="1" x14ac:dyDescent="0.35">
      <c r="A392" s="10" t="str">
        <f t="shared" si="17"/>
        <v/>
      </c>
      <c r="B392" s="10" t="str">
        <f>+IF(A392=1,IF(YEAR(G392)&gt;=Parametre!$M$7,"Licence Benjamin, Minime, Cadet",IF(YEAR(G392)&lt;=Parametre!$M$4,"licence Sénior","licence Junior")),"")</f>
        <v/>
      </c>
      <c r="C392" s="10" t="str">
        <f t="shared" si="18"/>
        <v/>
      </c>
      <c r="D392" s="10" t="str">
        <f t="shared" si="19"/>
        <v/>
      </c>
      <c r="E392" s="192"/>
      <c r="F392" s="193"/>
      <c r="G392" s="194"/>
      <c r="H392" s="194"/>
      <c r="I392" s="195"/>
      <c r="J392" s="196"/>
      <c r="K392" s="197"/>
      <c r="L392" s="197"/>
      <c r="M392" s="197"/>
      <c r="N392" s="198"/>
      <c r="O392" s="193"/>
      <c r="P392" s="199"/>
      <c r="Q392" s="195"/>
      <c r="R392" s="196"/>
      <c r="S392" s="194"/>
      <c r="T392" s="194"/>
      <c r="U392" s="195"/>
      <c r="V392" s="196"/>
      <c r="W392" s="196"/>
      <c r="X392" s="196"/>
      <c r="Y392" s="194"/>
      <c r="Z392" s="194"/>
      <c r="AA392" s="194"/>
      <c r="AB392" s="194"/>
      <c r="AC392" s="194"/>
    </row>
    <row r="393" spans="1:29" ht="18" hidden="1" x14ac:dyDescent="0.35">
      <c r="A393" s="10" t="str">
        <f t="shared" si="17"/>
        <v/>
      </c>
      <c r="B393" s="10" t="str">
        <f>+IF(A393=1,IF(YEAR(G393)&gt;=Parametre!$M$7,"Licence Benjamin, Minime, Cadet",IF(YEAR(G393)&lt;=Parametre!$M$4,"licence Sénior","licence Junior")),"")</f>
        <v/>
      </c>
      <c r="C393" s="10" t="str">
        <f t="shared" si="18"/>
        <v/>
      </c>
      <c r="D393" s="10" t="str">
        <f t="shared" si="19"/>
        <v/>
      </c>
      <c r="E393" s="192"/>
      <c r="F393" s="193"/>
      <c r="G393" s="194"/>
      <c r="H393" s="194"/>
      <c r="I393" s="195"/>
      <c r="J393" s="196"/>
      <c r="K393" s="197"/>
      <c r="L393" s="197"/>
      <c r="M393" s="197"/>
      <c r="N393" s="198"/>
      <c r="O393" s="193"/>
      <c r="P393" s="199"/>
      <c r="Q393" s="195"/>
      <c r="R393" s="196"/>
      <c r="S393" s="194"/>
      <c r="T393" s="194"/>
      <c r="U393" s="195"/>
      <c r="V393" s="196"/>
      <c r="W393" s="196"/>
      <c r="X393" s="196"/>
      <c r="Y393" s="194"/>
      <c r="Z393" s="194"/>
      <c r="AA393" s="194"/>
      <c r="AB393" s="194"/>
      <c r="AC393" s="194"/>
    </row>
    <row r="394" spans="1:29" ht="18" hidden="1" x14ac:dyDescent="0.35">
      <c r="A394" s="10" t="str">
        <f t="shared" si="17"/>
        <v/>
      </c>
      <c r="B394" s="10" t="str">
        <f>+IF(A394=1,IF(YEAR(G394)&gt;=Parametre!$M$7,"Licence Benjamin, Minime, Cadet",IF(YEAR(G394)&lt;=Parametre!$M$4,"licence Sénior","licence Junior")),"")</f>
        <v/>
      </c>
      <c r="C394" s="10" t="str">
        <f t="shared" si="18"/>
        <v/>
      </c>
      <c r="D394" s="10" t="str">
        <f t="shared" si="19"/>
        <v/>
      </c>
      <c r="E394" s="192"/>
      <c r="F394" s="193"/>
      <c r="G394" s="194"/>
      <c r="H394" s="194"/>
      <c r="I394" s="195"/>
      <c r="J394" s="196"/>
      <c r="K394" s="197"/>
      <c r="L394" s="197"/>
      <c r="M394" s="197"/>
      <c r="N394" s="198"/>
      <c r="O394" s="193"/>
      <c r="P394" s="199"/>
      <c r="Q394" s="195"/>
      <c r="R394" s="196"/>
      <c r="S394" s="194"/>
      <c r="T394" s="194"/>
      <c r="U394" s="195"/>
      <c r="V394" s="196"/>
      <c r="W394" s="196"/>
      <c r="X394" s="196"/>
      <c r="Y394" s="194"/>
      <c r="Z394" s="194"/>
      <c r="AA394" s="194"/>
      <c r="AB394" s="194"/>
      <c r="AC394" s="194"/>
    </row>
    <row r="395" spans="1:29" ht="18" hidden="1" x14ac:dyDescent="0.35">
      <c r="A395" s="10" t="str">
        <f t="shared" si="17"/>
        <v/>
      </c>
      <c r="B395" s="10" t="str">
        <f>+IF(A395=1,IF(YEAR(G395)&gt;=Parametre!$M$7,"Licence Benjamin, Minime, Cadet",IF(YEAR(G395)&lt;=Parametre!$M$4,"licence Sénior","licence Junior")),"")</f>
        <v/>
      </c>
      <c r="C395" s="10" t="str">
        <f t="shared" si="18"/>
        <v/>
      </c>
      <c r="D395" s="10" t="str">
        <f t="shared" si="19"/>
        <v/>
      </c>
      <c r="E395" s="192"/>
      <c r="F395" s="193"/>
      <c r="G395" s="194"/>
      <c r="H395" s="194"/>
      <c r="I395" s="195"/>
      <c r="J395" s="196"/>
      <c r="K395" s="197"/>
      <c r="L395" s="197"/>
      <c r="M395" s="197"/>
      <c r="N395" s="198"/>
      <c r="O395" s="193"/>
      <c r="P395" s="199"/>
      <c r="Q395" s="195"/>
      <c r="R395" s="196"/>
      <c r="S395" s="194"/>
      <c r="T395" s="194"/>
      <c r="U395" s="195"/>
      <c r="V395" s="196"/>
      <c r="W395" s="196"/>
      <c r="X395" s="196"/>
      <c r="Y395" s="194"/>
      <c r="Z395" s="194"/>
      <c r="AA395" s="194"/>
      <c r="AB395" s="194"/>
      <c r="AC395" s="194"/>
    </row>
    <row r="396" spans="1:29" ht="18" hidden="1" x14ac:dyDescent="0.35">
      <c r="A396" s="10" t="str">
        <f t="shared" si="17"/>
        <v/>
      </c>
      <c r="B396" s="10" t="str">
        <f>+IF(A396=1,IF(YEAR(G396)&gt;=Parametre!$M$7,"Licence Benjamin, Minime, Cadet",IF(YEAR(G396)&lt;=Parametre!$M$4,"licence Sénior","licence Junior")),"")</f>
        <v/>
      </c>
      <c r="C396" s="10" t="str">
        <f t="shared" si="18"/>
        <v/>
      </c>
      <c r="D396" s="10" t="str">
        <f t="shared" si="19"/>
        <v/>
      </c>
      <c r="E396" s="192"/>
      <c r="F396" s="193"/>
      <c r="G396" s="194"/>
      <c r="H396" s="194"/>
      <c r="I396" s="195"/>
      <c r="J396" s="196"/>
      <c r="K396" s="197"/>
      <c r="L396" s="197"/>
      <c r="M396" s="197"/>
      <c r="N396" s="198"/>
      <c r="O396" s="193"/>
      <c r="P396" s="199"/>
      <c r="Q396" s="195"/>
      <c r="R396" s="196"/>
      <c r="S396" s="194"/>
      <c r="T396" s="194"/>
      <c r="U396" s="195"/>
      <c r="V396" s="196"/>
      <c r="W396" s="196"/>
      <c r="X396" s="196"/>
      <c r="Y396" s="194"/>
      <c r="Z396" s="194"/>
      <c r="AA396" s="194"/>
      <c r="AB396" s="194"/>
      <c r="AC396" s="194"/>
    </row>
    <row r="397" spans="1:29" ht="18" hidden="1" x14ac:dyDescent="0.35">
      <c r="A397" s="10" t="str">
        <f t="shared" ref="A397:A410" si="20">+IF(E397&lt;&gt;"",1,"")</f>
        <v/>
      </c>
      <c r="B397" s="10" t="str">
        <f>+IF(A397=1,IF(YEAR(G397)&gt;=Parametre!$M$7,"Licence Benjamin, Minime, Cadet",IF(YEAR(G397)&lt;=Parametre!$M$4,"licence Sénior","licence Junior")),"")</f>
        <v/>
      </c>
      <c r="C397" s="10" t="str">
        <f t="shared" ref="C397:C410" si="21">+IF(A397=1,IF(OR(K397&lt;&gt;29,M397&lt;&gt;$J$5),$F$10,"RENOUVELLEMENTS SANS CARTE"),"")</f>
        <v/>
      </c>
      <c r="D397" s="10" t="str">
        <f t="shared" ref="D397:D410" si="22">+IF(OR(C397=$F$10,C397=""),"","erreur")</f>
        <v/>
      </c>
      <c r="E397" s="192"/>
      <c r="F397" s="193"/>
      <c r="G397" s="194"/>
      <c r="H397" s="194"/>
      <c r="I397" s="195"/>
      <c r="J397" s="196"/>
      <c r="K397" s="197"/>
      <c r="L397" s="197"/>
      <c r="M397" s="197"/>
      <c r="N397" s="198"/>
      <c r="O397" s="193"/>
      <c r="P397" s="199"/>
      <c r="Q397" s="195"/>
      <c r="R397" s="196"/>
      <c r="S397" s="194"/>
      <c r="T397" s="194"/>
      <c r="U397" s="195"/>
      <c r="V397" s="196"/>
      <c r="W397" s="196"/>
      <c r="X397" s="196"/>
      <c r="Y397" s="194"/>
      <c r="Z397" s="194"/>
      <c r="AA397" s="194"/>
      <c r="AB397" s="194"/>
      <c r="AC397" s="194"/>
    </row>
    <row r="398" spans="1:29" ht="18" hidden="1" x14ac:dyDescent="0.35">
      <c r="A398" s="10" t="str">
        <f t="shared" si="20"/>
        <v/>
      </c>
      <c r="B398" s="10" t="str">
        <f>+IF(A398=1,IF(YEAR(G398)&gt;=Parametre!$M$7,"Licence Benjamin, Minime, Cadet",IF(YEAR(G398)&lt;=Parametre!$M$4,"licence Sénior","licence Junior")),"")</f>
        <v/>
      </c>
      <c r="C398" s="10" t="str">
        <f t="shared" si="21"/>
        <v/>
      </c>
      <c r="D398" s="10" t="str">
        <f t="shared" si="22"/>
        <v/>
      </c>
      <c r="E398" s="192"/>
      <c r="F398" s="193"/>
      <c r="G398" s="194"/>
      <c r="H398" s="194"/>
      <c r="I398" s="195"/>
      <c r="J398" s="196"/>
      <c r="K398" s="197"/>
      <c r="L398" s="197"/>
      <c r="M398" s="197"/>
      <c r="N398" s="198"/>
      <c r="O398" s="193"/>
      <c r="P398" s="199"/>
      <c r="Q398" s="195"/>
      <c r="R398" s="196"/>
      <c r="S398" s="194"/>
      <c r="T398" s="194"/>
      <c r="U398" s="195"/>
      <c r="V398" s="196"/>
      <c r="W398" s="196"/>
      <c r="X398" s="196"/>
      <c r="Y398" s="194"/>
      <c r="Z398" s="194"/>
      <c r="AA398" s="194"/>
      <c r="AB398" s="194"/>
      <c r="AC398" s="194"/>
    </row>
    <row r="399" spans="1:29" ht="18" hidden="1" x14ac:dyDescent="0.35">
      <c r="A399" s="10" t="str">
        <f t="shared" si="20"/>
        <v/>
      </c>
      <c r="B399" s="10" t="str">
        <f>+IF(A399=1,IF(YEAR(G399)&gt;=Parametre!$M$7,"Licence Benjamin, Minime, Cadet",IF(YEAR(G399)&lt;=Parametre!$M$4,"licence Sénior","licence Junior")),"")</f>
        <v/>
      </c>
      <c r="C399" s="10" t="str">
        <f t="shared" si="21"/>
        <v/>
      </c>
      <c r="D399" s="10" t="str">
        <f t="shared" si="22"/>
        <v/>
      </c>
      <c r="E399" s="192"/>
      <c r="F399" s="193"/>
      <c r="G399" s="194"/>
      <c r="H399" s="194"/>
      <c r="I399" s="195"/>
      <c r="J399" s="196"/>
      <c r="K399" s="197"/>
      <c r="L399" s="197"/>
      <c r="M399" s="197"/>
      <c r="N399" s="198"/>
      <c r="O399" s="193"/>
      <c r="P399" s="199"/>
      <c r="Q399" s="195"/>
      <c r="R399" s="196"/>
      <c r="S399" s="194"/>
      <c r="T399" s="194"/>
      <c r="U399" s="195"/>
      <c r="V399" s="196"/>
      <c r="W399" s="196"/>
      <c r="X399" s="196"/>
      <c r="Y399" s="194"/>
      <c r="Z399" s="194"/>
      <c r="AA399" s="194"/>
      <c r="AB399" s="194"/>
      <c r="AC399" s="194"/>
    </row>
    <row r="400" spans="1:29" ht="18" hidden="1" x14ac:dyDescent="0.35">
      <c r="A400" s="10" t="str">
        <f t="shared" si="20"/>
        <v/>
      </c>
      <c r="B400" s="10" t="str">
        <f>+IF(A400=1,IF(YEAR(G400)&gt;=Parametre!$M$7,"Licence Benjamin, Minime, Cadet",IF(YEAR(G400)&lt;=Parametre!$M$4,"licence Sénior","licence Junior")),"")</f>
        <v/>
      </c>
      <c r="C400" s="10" t="str">
        <f t="shared" si="21"/>
        <v/>
      </c>
      <c r="D400" s="10" t="str">
        <f t="shared" si="22"/>
        <v/>
      </c>
      <c r="E400" s="192"/>
      <c r="F400" s="193"/>
      <c r="G400" s="194"/>
      <c r="H400" s="194"/>
      <c r="I400" s="195"/>
      <c r="J400" s="196"/>
      <c r="K400" s="197"/>
      <c r="L400" s="197"/>
      <c r="M400" s="197"/>
      <c r="N400" s="198"/>
      <c r="O400" s="193"/>
      <c r="P400" s="199"/>
      <c r="Q400" s="195"/>
      <c r="R400" s="196"/>
      <c r="S400" s="194"/>
      <c r="T400" s="194"/>
      <c r="U400" s="195"/>
      <c r="V400" s="196"/>
      <c r="W400" s="196"/>
      <c r="X400" s="196"/>
      <c r="Y400" s="194"/>
      <c r="Z400" s="194"/>
      <c r="AA400" s="194"/>
      <c r="AB400" s="194"/>
      <c r="AC400" s="194"/>
    </row>
    <row r="401" spans="1:29" ht="18" hidden="1" x14ac:dyDescent="0.35">
      <c r="A401" s="10" t="str">
        <f t="shared" si="20"/>
        <v/>
      </c>
      <c r="B401" s="10" t="str">
        <f>+IF(A401=1,IF(YEAR(G401)&gt;=Parametre!$M$7,"Licence Benjamin, Minime, Cadet",IF(YEAR(G401)&lt;=Parametre!$M$4,"licence Sénior","licence Junior")),"")</f>
        <v/>
      </c>
      <c r="C401" s="10" t="str">
        <f t="shared" si="21"/>
        <v/>
      </c>
      <c r="D401" s="10" t="str">
        <f t="shared" si="22"/>
        <v/>
      </c>
      <c r="E401" s="192"/>
      <c r="F401" s="193"/>
      <c r="G401" s="194"/>
      <c r="H401" s="194"/>
      <c r="I401" s="195"/>
      <c r="J401" s="196"/>
      <c r="K401" s="197"/>
      <c r="L401" s="197"/>
      <c r="M401" s="197"/>
      <c r="N401" s="198"/>
      <c r="O401" s="193"/>
      <c r="P401" s="199"/>
      <c r="Q401" s="195"/>
      <c r="R401" s="196"/>
      <c r="S401" s="194"/>
      <c r="T401" s="194"/>
      <c r="U401" s="195"/>
      <c r="V401" s="196"/>
      <c r="W401" s="196"/>
      <c r="X401" s="196"/>
      <c r="Y401" s="194"/>
      <c r="Z401" s="194"/>
      <c r="AA401" s="194"/>
      <c r="AB401" s="194"/>
      <c r="AC401" s="194"/>
    </row>
    <row r="402" spans="1:29" ht="18" hidden="1" x14ac:dyDescent="0.35">
      <c r="A402" s="10" t="str">
        <f t="shared" si="20"/>
        <v/>
      </c>
      <c r="B402" s="10" t="str">
        <f>+IF(A402=1,IF(YEAR(G402)&gt;=Parametre!$M$7,"Licence Benjamin, Minime, Cadet",IF(YEAR(G402)&lt;=Parametre!$M$4,"licence Sénior","licence Junior")),"")</f>
        <v/>
      </c>
      <c r="C402" s="10" t="str">
        <f t="shared" si="21"/>
        <v/>
      </c>
      <c r="D402" s="10" t="str">
        <f t="shared" si="22"/>
        <v/>
      </c>
      <c r="E402" s="192"/>
      <c r="F402" s="193"/>
      <c r="G402" s="194"/>
      <c r="H402" s="194"/>
      <c r="I402" s="195"/>
      <c r="J402" s="196"/>
      <c r="K402" s="197"/>
      <c r="L402" s="197"/>
      <c r="M402" s="197"/>
      <c r="N402" s="198"/>
      <c r="O402" s="193"/>
      <c r="P402" s="199"/>
      <c r="Q402" s="195"/>
      <c r="R402" s="196"/>
      <c r="S402" s="194"/>
      <c r="T402" s="194"/>
      <c r="U402" s="195"/>
      <c r="V402" s="196"/>
      <c r="W402" s="196"/>
      <c r="X402" s="196"/>
      <c r="Y402" s="194"/>
      <c r="Z402" s="194"/>
      <c r="AA402" s="194"/>
      <c r="AB402" s="194"/>
      <c r="AC402" s="194"/>
    </row>
    <row r="403" spans="1:29" ht="18" hidden="1" x14ac:dyDescent="0.35">
      <c r="A403" s="10" t="str">
        <f t="shared" si="20"/>
        <v/>
      </c>
      <c r="B403" s="10" t="str">
        <f>+IF(A403=1,IF(YEAR(G403)&gt;=Parametre!$M$7,"Licence Benjamin, Minime, Cadet",IF(YEAR(G403)&lt;=Parametre!$M$4,"licence Sénior","licence Junior")),"")</f>
        <v/>
      </c>
      <c r="C403" s="10" t="str">
        <f t="shared" si="21"/>
        <v/>
      </c>
      <c r="D403" s="10" t="str">
        <f t="shared" si="22"/>
        <v/>
      </c>
      <c r="E403" s="192"/>
      <c r="F403" s="193"/>
      <c r="G403" s="194"/>
      <c r="H403" s="194"/>
      <c r="I403" s="195"/>
      <c r="J403" s="196"/>
      <c r="K403" s="197"/>
      <c r="L403" s="197"/>
      <c r="M403" s="197"/>
      <c r="N403" s="198"/>
      <c r="O403" s="193"/>
      <c r="P403" s="199"/>
      <c r="Q403" s="195"/>
      <c r="R403" s="196"/>
      <c r="S403" s="194"/>
      <c r="T403" s="194"/>
      <c r="U403" s="195"/>
      <c r="V403" s="196"/>
      <c r="W403" s="196"/>
      <c r="X403" s="196"/>
      <c r="Y403" s="194"/>
      <c r="Z403" s="194"/>
      <c r="AA403" s="194"/>
      <c r="AB403" s="194"/>
      <c r="AC403" s="194"/>
    </row>
    <row r="404" spans="1:29" ht="18" hidden="1" x14ac:dyDescent="0.35">
      <c r="A404" s="10" t="str">
        <f t="shared" si="20"/>
        <v/>
      </c>
      <c r="B404" s="10" t="str">
        <f>+IF(A404=1,IF(YEAR(G404)&gt;=Parametre!$M$7,"Licence Benjamin, Minime, Cadet",IF(YEAR(G404)&lt;=Parametre!$M$4,"licence Sénior","licence Junior")),"")</f>
        <v/>
      </c>
      <c r="C404" s="10" t="str">
        <f t="shared" si="21"/>
        <v/>
      </c>
      <c r="D404" s="10" t="str">
        <f t="shared" si="22"/>
        <v/>
      </c>
      <c r="E404" s="192"/>
      <c r="F404" s="193"/>
      <c r="G404" s="194"/>
      <c r="H404" s="194"/>
      <c r="I404" s="195"/>
      <c r="J404" s="196"/>
      <c r="K404" s="197"/>
      <c r="L404" s="197"/>
      <c r="M404" s="197"/>
      <c r="N404" s="198"/>
      <c r="O404" s="193"/>
      <c r="P404" s="199"/>
      <c r="Q404" s="195"/>
      <c r="R404" s="196"/>
      <c r="S404" s="194"/>
      <c r="T404" s="194"/>
      <c r="U404" s="195"/>
      <c r="V404" s="196"/>
      <c r="W404" s="196"/>
      <c r="X404" s="196"/>
      <c r="Y404" s="194"/>
      <c r="Z404" s="194"/>
      <c r="AA404" s="194"/>
      <c r="AB404" s="194"/>
      <c r="AC404" s="194"/>
    </row>
    <row r="405" spans="1:29" ht="18" hidden="1" x14ac:dyDescent="0.35">
      <c r="A405" s="10" t="str">
        <f t="shared" si="20"/>
        <v/>
      </c>
      <c r="B405" s="10" t="str">
        <f>+IF(A405=1,IF(YEAR(G405)&gt;=Parametre!$M$7,"Licence Benjamin, Minime, Cadet",IF(YEAR(G405)&lt;=Parametre!$M$4,"licence Sénior","licence Junior")),"")</f>
        <v/>
      </c>
      <c r="C405" s="10" t="str">
        <f t="shared" si="21"/>
        <v/>
      </c>
      <c r="D405" s="10" t="str">
        <f t="shared" si="22"/>
        <v/>
      </c>
      <c r="E405" s="192"/>
      <c r="F405" s="193"/>
      <c r="G405" s="194"/>
      <c r="H405" s="194"/>
      <c r="I405" s="195"/>
      <c r="J405" s="196"/>
      <c r="K405" s="197"/>
      <c r="L405" s="197"/>
      <c r="M405" s="197"/>
      <c r="N405" s="198"/>
      <c r="O405" s="193"/>
      <c r="P405" s="199"/>
      <c r="Q405" s="195"/>
      <c r="R405" s="196"/>
      <c r="S405" s="194"/>
      <c r="T405" s="194"/>
      <c r="U405" s="195"/>
      <c r="V405" s="196"/>
      <c r="W405" s="196"/>
      <c r="X405" s="196"/>
      <c r="Y405" s="194"/>
      <c r="Z405" s="194"/>
      <c r="AA405" s="194"/>
      <c r="AB405" s="194"/>
      <c r="AC405" s="194"/>
    </row>
    <row r="406" spans="1:29" ht="18" hidden="1" x14ac:dyDescent="0.35">
      <c r="A406" s="10" t="str">
        <f t="shared" si="20"/>
        <v/>
      </c>
      <c r="B406" s="10" t="str">
        <f>+IF(A406=1,IF(YEAR(G406)&gt;=Parametre!$M$7,"Licence Benjamin, Minime, Cadet",IF(YEAR(G406)&lt;=Parametre!$M$4,"licence Sénior","licence Junior")),"")</f>
        <v/>
      </c>
      <c r="C406" s="10" t="str">
        <f t="shared" si="21"/>
        <v/>
      </c>
      <c r="D406" s="10" t="str">
        <f t="shared" si="22"/>
        <v/>
      </c>
      <c r="E406" s="192"/>
      <c r="F406" s="193"/>
      <c r="G406" s="194"/>
      <c r="H406" s="194"/>
      <c r="I406" s="195"/>
      <c r="J406" s="196"/>
      <c r="K406" s="197"/>
      <c r="L406" s="197"/>
      <c r="M406" s="197"/>
      <c r="N406" s="198"/>
      <c r="O406" s="193"/>
      <c r="P406" s="199"/>
      <c r="Q406" s="195"/>
      <c r="R406" s="196"/>
      <c r="S406" s="194"/>
      <c r="T406" s="194"/>
      <c r="U406" s="195"/>
      <c r="V406" s="196"/>
      <c r="W406" s="196"/>
      <c r="X406" s="196"/>
      <c r="Y406" s="194"/>
      <c r="Z406" s="194"/>
      <c r="AA406" s="194"/>
      <c r="AB406" s="194"/>
      <c r="AC406" s="194"/>
    </row>
    <row r="407" spans="1:29" ht="18" hidden="1" x14ac:dyDescent="0.35">
      <c r="A407" s="10" t="str">
        <f t="shared" si="20"/>
        <v/>
      </c>
      <c r="B407" s="10" t="str">
        <f>+IF(A407=1,IF(YEAR(G407)&gt;=Parametre!$M$7,"Licence Benjamin, Minime, Cadet",IF(YEAR(G407)&lt;=Parametre!$M$4,"licence Sénior","licence Junior")),"")</f>
        <v/>
      </c>
      <c r="C407" s="10" t="str">
        <f t="shared" si="21"/>
        <v/>
      </c>
      <c r="D407" s="10" t="str">
        <f t="shared" si="22"/>
        <v/>
      </c>
      <c r="E407" s="192"/>
      <c r="F407" s="193"/>
      <c r="G407" s="194"/>
      <c r="H407" s="194"/>
      <c r="I407" s="195"/>
      <c r="J407" s="196"/>
      <c r="K407" s="197"/>
      <c r="L407" s="197"/>
      <c r="M407" s="197"/>
      <c r="N407" s="198"/>
      <c r="O407" s="193"/>
      <c r="P407" s="199"/>
      <c r="Q407" s="195"/>
      <c r="R407" s="196"/>
      <c r="S407" s="194"/>
      <c r="T407" s="194"/>
      <c r="U407" s="195"/>
      <c r="V407" s="196"/>
      <c r="W407" s="196"/>
      <c r="X407" s="196"/>
      <c r="Y407" s="194"/>
      <c r="Z407" s="194"/>
      <c r="AA407" s="194"/>
      <c r="AB407" s="194"/>
      <c r="AC407" s="194"/>
    </row>
    <row r="408" spans="1:29" ht="18" hidden="1" x14ac:dyDescent="0.35">
      <c r="A408" s="10" t="str">
        <f t="shared" si="20"/>
        <v/>
      </c>
      <c r="B408" s="10" t="str">
        <f>+IF(A408=1,IF(YEAR(G408)&gt;=Parametre!$M$7,"Licence Benjamin, Minime, Cadet",IF(YEAR(G408)&lt;=Parametre!$M$4,"licence Sénior","licence Junior")),"")</f>
        <v/>
      </c>
      <c r="C408" s="10" t="str">
        <f t="shared" si="21"/>
        <v/>
      </c>
      <c r="D408" s="10" t="str">
        <f t="shared" si="22"/>
        <v/>
      </c>
      <c r="E408" s="192"/>
      <c r="F408" s="193"/>
      <c r="G408" s="194"/>
      <c r="H408" s="194"/>
      <c r="I408" s="195"/>
      <c r="J408" s="196"/>
      <c r="K408" s="197"/>
      <c r="L408" s="197"/>
      <c r="M408" s="197"/>
      <c r="N408" s="198"/>
      <c r="O408" s="193"/>
      <c r="P408" s="199"/>
      <c r="Q408" s="195"/>
      <c r="R408" s="196"/>
      <c r="S408" s="194"/>
      <c r="T408" s="194"/>
      <c r="U408" s="195"/>
      <c r="V408" s="196"/>
      <c r="W408" s="196"/>
      <c r="X408" s="196"/>
      <c r="Y408" s="194"/>
      <c r="Z408" s="194"/>
      <c r="AA408" s="194"/>
      <c r="AB408" s="194"/>
      <c r="AC408" s="194"/>
    </row>
    <row r="409" spans="1:29" ht="18" hidden="1" x14ac:dyDescent="0.35">
      <c r="A409" s="10" t="str">
        <f t="shared" si="20"/>
        <v/>
      </c>
      <c r="B409" s="10" t="str">
        <f>+IF(A409=1,IF(YEAR(G409)&gt;=Parametre!$M$7,"Licence Benjamin, Minime, Cadet",IF(YEAR(G409)&lt;=Parametre!$M$4,"licence Sénior","licence Junior")),"")</f>
        <v/>
      </c>
      <c r="C409" s="10" t="str">
        <f t="shared" si="21"/>
        <v/>
      </c>
      <c r="D409" s="10" t="str">
        <f t="shared" si="22"/>
        <v/>
      </c>
      <c r="E409" s="192"/>
      <c r="F409" s="193"/>
      <c r="G409" s="194"/>
      <c r="H409" s="194"/>
      <c r="I409" s="195"/>
      <c r="J409" s="196"/>
      <c r="K409" s="197"/>
      <c r="L409" s="197"/>
      <c r="M409" s="197"/>
      <c r="N409" s="198"/>
      <c r="O409" s="193"/>
      <c r="P409" s="199"/>
      <c r="Q409" s="195"/>
      <c r="R409" s="196"/>
      <c r="S409" s="194"/>
      <c r="T409" s="194"/>
      <c r="U409" s="195"/>
      <c r="V409" s="196"/>
      <c r="W409" s="196"/>
      <c r="X409" s="196"/>
      <c r="Y409" s="194"/>
      <c r="Z409" s="194"/>
      <c r="AA409" s="194"/>
      <c r="AB409" s="194"/>
      <c r="AC409" s="194"/>
    </row>
    <row r="410" spans="1:29" ht="18" hidden="1" x14ac:dyDescent="0.35">
      <c r="A410" s="10" t="str">
        <f t="shared" si="20"/>
        <v/>
      </c>
      <c r="B410" s="10" t="str">
        <f>+IF(A410=1,IF(YEAR(G410)&gt;=Parametre!$M$7,"Licence Benjamin, Minime, Cadet",IF(YEAR(G410)&lt;=Parametre!$M$4,"licence Sénior","licence Junior")),"")</f>
        <v/>
      </c>
      <c r="C410" s="10" t="str">
        <f t="shared" si="21"/>
        <v/>
      </c>
      <c r="D410" s="10" t="str">
        <f t="shared" si="22"/>
        <v/>
      </c>
      <c r="E410" s="192"/>
      <c r="F410" s="193"/>
      <c r="G410" s="194"/>
      <c r="H410" s="194"/>
      <c r="I410" s="195"/>
      <c r="J410" s="196"/>
      <c r="K410" s="197"/>
      <c r="L410" s="197"/>
      <c r="M410" s="197"/>
      <c r="N410" s="198"/>
      <c r="O410" s="193"/>
      <c r="P410" s="199"/>
      <c r="Q410" s="195"/>
      <c r="R410" s="196"/>
      <c r="S410" s="194"/>
      <c r="T410" s="194"/>
      <c r="U410" s="195"/>
      <c r="V410" s="196"/>
      <c r="W410" s="196"/>
      <c r="X410" s="196"/>
      <c r="Y410" s="194"/>
      <c r="Z410" s="194"/>
      <c r="AA410" s="194"/>
      <c r="AB410" s="194"/>
      <c r="AC410" s="194"/>
    </row>
  </sheetData>
  <sheetProtection selectLockedCells="1" selectUnlockedCells="1"/>
  <autoFilter ref="E16:X76" xr:uid="{00000000-0009-0000-0000-000002000000}">
    <filterColumn colId="9" showButton="0"/>
    <filterColumn colId="10" showButton="0"/>
    <filterColumn colId="11" showButton="0"/>
    <sortState xmlns:xlrd2="http://schemas.microsoft.com/office/spreadsheetml/2017/richdata2" ref="E13:X71">
      <sortCondition ref="E12"/>
    </sortState>
  </autoFilter>
  <sortState xmlns:xlrd2="http://schemas.microsoft.com/office/spreadsheetml/2017/richdata2" ref="E17:S25">
    <sortCondition ref="E17:E25"/>
  </sortState>
  <mergeCells count="6">
    <mergeCell ref="N16:Q16"/>
    <mergeCell ref="F5:H5"/>
    <mergeCell ref="F10:H10"/>
    <mergeCell ref="J5:L5"/>
    <mergeCell ref="J6:L6"/>
    <mergeCell ref="F7:H7"/>
  </mergeCells>
  <conditionalFormatting sqref="D17:D410">
    <cfRule type="containsText" dxfId="69" priority="23" operator="containsText" text="erreur">
      <formula>NOT(ISERROR(SEARCH("erreur",D17)))</formula>
    </cfRule>
  </conditionalFormatting>
  <conditionalFormatting sqref="E17:E410">
    <cfRule type="containsBlanks" dxfId="68" priority="7">
      <formula>LEN(TRIM(E17))=0</formula>
    </cfRule>
  </conditionalFormatting>
  <conditionalFormatting sqref="F17:AC410">
    <cfRule type="containsBlanks" dxfId="67" priority="1">
      <formula>LEN(TRIM(F17))=0</formula>
    </cfRule>
  </conditionalFormatting>
  <printOptions horizontalCentered="1" verticalCentered="1"/>
  <pageMargins left="0.19652777777777777" right="0.19652777777777777" top="0.15763888888888888" bottom="0.15763888888888888" header="0.51180555555555551" footer="0.51180555555555551"/>
  <pageSetup paperSize="9" scale="55" firstPageNumber="0" fitToHeight="0" orientation="landscape" horizontalDpi="300" verticalDpi="300" r:id="rId1"/>
  <headerFooter alignWithMargins="0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AO62"/>
  <sheetViews>
    <sheetView topLeftCell="E1" zoomScale="70" zoomScaleNormal="70" workbookViewId="0">
      <selection activeCell="P67" sqref="P67"/>
    </sheetView>
  </sheetViews>
  <sheetFormatPr baseColWidth="10" defaultColWidth="14.5546875" defaultRowHeight="14.4" outlineLevelCol="1" x14ac:dyDescent="0.3"/>
  <cols>
    <col min="1" max="1" width="21" style="7" hidden="1" customWidth="1" outlineLevel="1"/>
    <col min="2" max="2" width="19.6640625" style="7" hidden="1" customWidth="1" outlineLevel="1"/>
    <col min="3" max="3" width="44.33203125" style="7" hidden="1" customWidth="1" outlineLevel="1"/>
    <col min="4" max="4" width="20" style="7" hidden="1" customWidth="1" outlineLevel="1"/>
    <col min="5" max="5" width="24.109375" style="8" customWidth="1" collapsed="1"/>
    <col min="6" max="6" width="26.33203125" style="6" customWidth="1"/>
    <col min="7" max="7" width="17.44140625" style="6" customWidth="1"/>
    <col min="8" max="8" width="9.5546875" style="6" customWidth="1"/>
    <col min="9" max="9" width="14.5546875" style="6" customWidth="1"/>
    <col min="10" max="10" width="0.109375" style="6" customWidth="1"/>
    <col min="11" max="11" width="6.33203125" style="6" customWidth="1"/>
    <col min="12" max="12" width="14.5546875" style="6" customWidth="1"/>
    <col min="13" max="13" width="0.109375" style="6" customWidth="1"/>
    <col min="14" max="14" width="33.6640625" style="21" customWidth="1"/>
    <col min="15" max="15" width="0.109375" style="6" customWidth="1"/>
    <col min="16" max="16" width="14.5546875" style="21" customWidth="1"/>
    <col min="17" max="17" width="25.5546875" style="6" bestFit="1" customWidth="1"/>
    <col min="18" max="18" width="0.109375" style="6" customWidth="1"/>
    <col min="19" max="19" width="20.6640625" style="6" customWidth="1"/>
    <col min="20" max="20" width="16.109375" style="6" hidden="1" customWidth="1"/>
    <col min="21" max="24" width="0.109375" style="6" customWidth="1"/>
    <col min="25" max="259" width="14.5546875" style="7"/>
    <col min="260" max="280" width="14.5546875" style="7" customWidth="1"/>
    <col min="281" max="515" width="14.5546875" style="7"/>
    <col min="516" max="536" width="14.5546875" style="7" customWidth="1"/>
    <col min="537" max="771" width="14.5546875" style="7"/>
    <col min="772" max="792" width="14.5546875" style="7" customWidth="1"/>
    <col min="793" max="1027" width="14.5546875" style="7"/>
    <col min="1028" max="1048" width="14.5546875" style="7" customWidth="1"/>
    <col min="1049" max="1283" width="14.5546875" style="7"/>
    <col min="1284" max="1304" width="14.5546875" style="7" customWidth="1"/>
    <col min="1305" max="1539" width="14.5546875" style="7"/>
    <col min="1540" max="1560" width="14.5546875" style="7" customWidth="1"/>
    <col min="1561" max="1795" width="14.5546875" style="7"/>
    <col min="1796" max="1816" width="14.5546875" style="7" customWidth="1"/>
    <col min="1817" max="2051" width="14.5546875" style="7"/>
    <col min="2052" max="2072" width="14.5546875" style="7" customWidth="1"/>
    <col min="2073" max="2307" width="14.5546875" style="7"/>
    <col min="2308" max="2328" width="14.5546875" style="7" customWidth="1"/>
    <col min="2329" max="2563" width="14.5546875" style="7"/>
    <col min="2564" max="2584" width="14.5546875" style="7" customWidth="1"/>
    <col min="2585" max="2819" width="14.5546875" style="7"/>
    <col min="2820" max="2840" width="14.5546875" style="7" customWidth="1"/>
    <col min="2841" max="3075" width="14.5546875" style="7"/>
    <col min="3076" max="3096" width="14.5546875" style="7" customWidth="1"/>
    <col min="3097" max="3331" width="14.5546875" style="7"/>
    <col min="3332" max="3352" width="14.5546875" style="7" customWidth="1"/>
    <col min="3353" max="3587" width="14.5546875" style="7"/>
    <col min="3588" max="3608" width="14.5546875" style="7" customWidth="1"/>
    <col min="3609" max="3843" width="14.5546875" style="7"/>
    <col min="3844" max="3864" width="14.5546875" style="7" customWidth="1"/>
    <col min="3865" max="4099" width="14.5546875" style="7"/>
    <col min="4100" max="4120" width="14.5546875" style="7" customWidth="1"/>
    <col min="4121" max="4355" width="14.5546875" style="7"/>
    <col min="4356" max="4376" width="14.5546875" style="7" customWidth="1"/>
    <col min="4377" max="4611" width="14.5546875" style="7"/>
    <col min="4612" max="4632" width="14.5546875" style="7" customWidth="1"/>
    <col min="4633" max="4867" width="14.5546875" style="7"/>
    <col min="4868" max="4888" width="14.5546875" style="7" customWidth="1"/>
    <col min="4889" max="5123" width="14.5546875" style="7"/>
    <col min="5124" max="5144" width="14.5546875" style="7" customWidth="1"/>
    <col min="5145" max="5379" width="14.5546875" style="7"/>
    <col min="5380" max="5400" width="14.5546875" style="7" customWidth="1"/>
    <col min="5401" max="5635" width="14.5546875" style="7"/>
    <col min="5636" max="5656" width="14.5546875" style="7" customWidth="1"/>
    <col min="5657" max="5891" width="14.5546875" style="7"/>
    <col min="5892" max="5912" width="14.5546875" style="7" customWidth="1"/>
    <col min="5913" max="6147" width="14.5546875" style="7"/>
    <col min="6148" max="6168" width="14.5546875" style="7" customWidth="1"/>
    <col min="6169" max="6403" width="14.5546875" style="7"/>
    <col min="6404" max="6424" width="14.5546875" style="7" customWidth="1"/>
    <col min="6425" max="6659" width="14.5546875" style="7"/>
    <col min="6660" max="6680" width="14.5546875" style="7" customWidth="1"/>
    <col min="6681" max="6915" width="14.5546875" style="7"/>
    <col min="6916" max="6936" width="14.5546875" style="7" customWidth="1"/>
    <col min="6937" max="7171" width="14.5546875" style="7"/>
    <col min="7172" max="7192" width="14.5546875" style="7" customWidth="1"/>
    <col min="7193" max="7427" width="14.5546875" style="7"/>
    <col min="7428" max="7448" width="14.5546875" style="7" customWidth="1"/>
    <col min="7449" max="7683" width="14.5546875" style="7"/>
    <col min="7684" max="7704" width="14.5546875" style="7" customWidth="1"/>
    <col min="7705" max="7939" width="14.5546875" style="7"/>
    <col min="7940" max="7960" width="14.5546875" style="7" customWidth="1"/>
    <col min="7961" max="8195" width="14.5546875" style="7"/>
    <col min="8196" max="8216" width="14.5546875" style="7" customWidth="1"/>
    <col min="8217" max="8451" width="14.5546875" style="7"/>
    <col min="8452" max="8472" width="14.5546875" style="7" customWidth="1"/>
    <col min="8473" max="8707" width="14.5546875" style="7"/>
    <col min="8708" max="8728" width="14.5546875" style="7" customWidth="1"/>
    <col min="8729" max="8963" width="14.5546875" style="7"/>
    <col min="8964" max="8984" width="14.5546875" style="7" customWidth="1"/>
    <col min="8985" max="9219" width="14.5546875" style="7"/>
    <col min="9220" max="9240" width="14.5546875" style="7" customWidth="1"/>
    <col min="9241" max="9475" width="14.5546875" style="7"/>
    <col min="9476" max="9496" width="14.5546875" style="7" customWidth="1"/>
    <col min="9497" max="9731" width="14.5546875" style="7"/>
    <col min="9732" max="9752" width="14.5546875" style="7" customWidth="1"/>
    <col min="9753" max="9987" width="14.5546875" style="7"/>
    <col min="9988" max="10008" width="14.5546875" style="7" customWidth="1"/>
    <col min="10009" max="10243" width="14.5546875" style="7"/>
    <col min="10244" max="10264" width="14.5546875" style="7" customWidth="1"/>
    <col min="10265" max="10499" width="14.5546875" style="7"/>
    <col min="10500" max="10520" width="14.5546875" style="7" customWidth="1"/>
    <col min="10521" max="10755" width="14.5546875" style="7"/>
    <col min="10756" max="10776" width="14.5546875" style="7" customWidth="1"/>
    <col min="10777" max="11011" width="14.5546875" style="7"/>
    <col min="11012" max="11032" width="14.5546875" style="7" customWidth="1"/>
    <col min="11033" max="11267" width="14.5546875" style="7"/>
    <col min="11268" max="11288" width="14.5546875" style="7" customWidth="1"/>
    <col min="11289" max="11523" width="14.5546875" style="7"/>
    <col min="11524" max="11544" width="14.5546875" style="7" customWidth="1"/>
    <col min="11545" max="11779" width="14.5546875" style="7"/>
    <col min="11780" max="11800" width="14.5546875" style="7" customWidth="1"/>
    <col min="11801" max="12035" width="14.5546875" style="7"/>
    <col min="12036" max="12056" width="14.5546875" style="7" customWidth="1"/>
    <col min="12057" max="12291" width="14.5546875" style="7"/>
    <col min="12292" max="12312" width="14.5546875" style="7" customWidth="1"/>
    <col min="12313" max="12547" width="14.5546875" style="7"/>
    <col min="12548" max="12568" width="14.5546875" style="7" customWidth="1"/>
    <col min="12569" max="12803" width="14.5546875" style="7"/>
    <col min="12804" max="12824" width="14.5546875" style="7" customWidth="1"/>
    <col min="12825" max="13059" width="14.5546875" style="7"/>
    <col min="13060" max="13080" width="14.5546875" style="7" customWidth="1"/>
    <col min="13081" max="13315" width="14.5546875" style="7"/>
    <col min="13316" max="13336" width="14.5546875" style="7" customWidth="1"/>
    <col min="13337" max="13571" width="14.5546875" style="7"/>
    <col min="13572" max="13592" width="14.5546875" style="7" customWidth="1"/>
    <col min="13593" max="13827" width="14.5546875" style="7"/>
    <col min="13828" max="13848" width="14.5546875" style="7" customWidth="1"/>
    <col min="13849" max="14083" width="14.5546875" style="7"/>
    <col min="14084" max="14104" width="14.5546875" style="7" customWidth="1"/>
    <col min="14105" max="14339" width="14.5546875" style="7"/>
    <col min="14340" max="14360" width="14.5546875" style="7" customWidth="1"/>
    <col min="14361" max="14595" width="14.5546875" style="7"/>
    <col min="14596" max="14616" width="14.5546875" style="7" customWidth="1"/>
    <col min="14617" max="14851" width="14.5546875" style="7"/>
    <col min="14852" max="14872" width="14.5546875" style="7" customWidth="1"/>
    <col min="14873" max="15107" width="14.5546875" style="7"/>
    <col min="15108" max="15128" width="14.5546875" style="7" customWidth="1"/>
    <col min="15129" max="15363" width="14.5546875" style="7"/>
    <col min="15364" max="15384" width="14.5546875" style="7" customWidth="1"/>
    <col min="15385" max="15619" width="14.5546875" style="7"/>
    <col min="15620" max="15640" width="14.5546875" style="7" customWidth="1"/>
    <col min="15641" max="15875" width="14.5546875" style="7"/>
    <col min="15876" max="15896" width="14.5546875" style="7" customWidth="1"/>
    <col min="15897" max="16131" width="14.5546875" style="7"/>
    <col min="16132" max="16152" width="14.5546875" style="7" customWidth="1"/>
    <col min="16153" max="16384" width="14.5546875" style="7"/>
  </cols>
  <sheetData>
    <row r="1" spans="1:29" x14ac:dyDescent="0.3">
      <c r="U1" s="128"/>
      <c r="V1" s="128"/>
      <c r="W1" s="128"/>
    </row>
    <row r="2" spans="1:29" x14ac:dyDescent="0.3">
      <c r="D2" s="8"/>
      <c r="I2" s="82" t="s">
        <v>190</v>
      </c>
      <c r="U2" s="128"/>
      <c r="V2" s="128"/>
      <c r="W2" s="128"/>
    </row>
    <row r="3" spans="1:29" x14ac:dyDescent="0.3">
      <c r="D3" s="8"/>
      <c r="U3" s="128"/>
      <c r="V3" s="128"/>
      <c r="W3" s="128"/>
    </row>
    <row r="4" spans="1:29" ht="15" thickBot="1" x14ac:dyDescent="0.35">
      <c r="D4" s="8"/>
      <c r="U4" s="128"/>
      <c r="V4" s="128"/>
      <c r="W4" s="128"/>
    </row>
    <row r="5" spans="1:29" ht="21.6" thickBot="1" x14ac:dyDescent="0.35">
      <c r="D5" s="8"/>
      <c r="E5" s="3" t="s">
        <v>0</v>
      </c>
      <c r="F5" s="255">
        <f>'DONNEES CLUB'!$B$5</f>
        <v>0</v>
      </c>
      <c r="G5" s="256"/>
      <c r="H5" s="257"/>
      <c r="I5" s="4" t="s">
        <v>7</v>
      </c>
      <c r="J5" s="259" t="e">
        <f>+VLOOKUP($F$5,Parametre!A:G,7,FALSE)</f>
        <v>#N/A</v>
      </c>
      <c r="K5" s="259"/>
      <c r="L5" s="259"/>
      <c r="M5" s="5"/>
      <c r="N5" s="20" t="s">
        <v>149</v>
      </c>
      <c r="O5" s="13"/>
      <c r="P5" s="20" t="e">
        <f>VLOOKUP(F5,Parametre!A:G,2,FALSE)</f>
        <v>#N/A</v>
      </c>
      <c r="Q5" s="13"/>
      <c r="R5" s="13"/>
      <c r="S5" s="13"/>
      <c r="T5" s="13"/>
      <c r="U5" s="129"/>
      <c r="V5" s="129"/>
      <c r="W5" s="129"/>
      <c r="X5" s="13"/>
    </row>
    <row r="6" spans="1:29" ht="18.600000000000001" thickBot="1" x14ac:dyDescent="0.4">
      <c r="J6" s="260"/>
      <c r="K6" s="260"/>
      <c r="L6" s="260"/>
      <c r="M6" s="9"/>
      <c r="N6" s="26" t="s">
        <v>152</v>
      </c>
      <c r="O6" s="13"/>
      <c r="P6" s="20" t="e">
        <f>+IF('DONNEES CLUB'!$B$10="",'DONNEES CLUB'!B17,'DONNEES CLUB'!B10)</f>
        <v>#N/A</v>
      </c>
      <c r="Q6" s="13"/>
      <c r="R6" s="13"/>
      <c r="S6" s="13"/>
      <c r="T6" s="13"/>
      <c r="U6" s="129"/>
      <c r="V6" s="129"/>
      <c r="W6" s="129"/>
      <c r="X6" s="13"/>
    </row>
    <row r="7" spans="1:29" ht="18.600000000000001" thickBot="1" x14ac:dyDescent="0.4">
      <c r="E7" s="3" t="s">
        <v>1</v>
      </c>
      <c r="F7" s="261">
        <f ca="1">IF('DONNEES CLUB'!B7="","merci de saisir une date dans onglet de club",'DONNEES CLUB'!B7)</f>
        <v>46057</v>
      </c>
      <c r="G7" s="261"/>
      <c r="H7" s="261"/>
      <c r="J7" s="88"/>
      <c r="K7" s="9"/>
      <c r="L7" s="9"/>
      <c r="M7" s="9"/>
      <c r="N7" s="20"/>
      <c r="O7" s="13">
        <v>2901812</v>
      </c>
      <c r="P7" s="20" t="e">
        <f>+IF('DONNEES CLUB'!$B$10="",'DONNEES CLUB'!B18,'DONNEES CLUB'!B11)</f>
        <v>#N/A</v>
      </c>
      <c r="Q7" s="13"/>
      <c r="R7" s="13"/>
      <c r="S7" s="13"/>
      <c r="T7" s="13"/>
      <c r="U7" s="129" t="s">
        <v>95</v>
      </c>
      <c r="V7" s="129" t="s">
        <v>195</v>
      </c>
      <c r="W7" s="130">
        <v>42730</v>
      </c>
      <c r="X7" s="13">
        <v>2017</v>
      </c>
    </row>
    <row r="8" spans="1:29" ht="18" x14ac:dyDescent="0.35">
      <c r="E8" s="3"/>
      <c r="J8" s="9"/>
      <c r="K8" s="9"/>
      <c r="L8" s="9"/>
      <c r="M8" s="9"/>
      <c r="N8" s="20"/>
      <c r="O8" s="13"/>
      <c r="P8" s="20" t="e">
        <f>+IF('DONNEES CLUB'!$B$10="",'DONNEES CLUB'!B19,'DONNEES CLUB'!B12)</f>
        <v>#N/A</v>
      </c>
      <c r="Q8" s="13" t="e">
        <f>+IF('DONNEES CLUB'!$B$10="",'DONNEES CLUB'!B20,'DONNEES CLUB'!B13)</f>
        <v>#N/A</v>
      </c>
      <c r="R8" s="13"/>
      <c r="S8" s="13"/>
      <c r="T8" s="13"/>
      <c r="U8" s="129"/>
      <c r="V8" s="129"/>
      <c r="W8" s="129"/>
      <c r="X8" s="13"/>
    </row>
    <row r="9" spans="1:29" ht="18.600000000000001" thickBot="1" x14ac:dyDescent="0.4">
      <c r="E9" s="3"/>
      <c r="J9" s="9"/>
      <c r="K9" s="9"/>
      <c r="L9" s="9"/>
      <c r="M9" s="9"/>
      <c r="U9" s="128"/>
      <c r="V9" s="128"/>
      <c r="W9" s="128"/>
    </row>
    <row r="10" spans="1:29" ht="24" thickBot="1" x14ac:dyDescent="0.5">
      <c r="E10" s="22" t="s">
        <v>163</v>
      </c>
      <c r="F10" s="262" t="s">
        <v>234</v>
      </c>
      <c r="G10" s="262"/>
      <c r="H10" s="262"/>
      <c r="J10" s="9"/>
      <c r="K10" s="9"/>
      <c r="L10" s="9"/>
      <c r="M10" s="9"/>
      <c r="U10" s="128"/>
      <c r="V10" s="128"/>
      <c r="W10" s="128"/>
    </row>
    <row r="11" spans="1:29" ht="28.5" customHeight="1" x14ac:dyDescent="0.35">
      <c r="E11" s="3"/>
      <c r="J11" s="9"/>
      <c r="K11" s="9"/>
      <c r="L11" s="9"/>
      <c r="M11" s="9"/>
      <c r="U11" s="128"/>
      <c r="V11" s="128"/>
      <c r="W11" s="128"/>
    </row>
    <row r="12" spans="1:29" ht="21" x14ac:dyDescent="0.4">
      <c r="E12" s="24" t="s">
        <v>235</v>
      </c>
      <c r="F12" s="24"/>
      <c r="J12" s="9"/>
      <c r="K12" s="9"/>
      <c r="L12" s="9"/>
      <c r="M12" s="9"/>
      <c r="U12" s="128"/>
      <c r="V12" s="128"/>
      <c r="W12" s="128"/>
    </row>
    <row r="13" spans="1:29" ht="21" x14ac:dyDescent="0.4">
      <c r="E13" s="115" t="s">
        <v>238</v>
      </c>
      <c r="F13" s="77"/>
      <c r="J13" s="9"/>
      <c r="K13" s="9"/>
      <c r="L13" s="9"/>
      <c r="M13" s="9"/>
      <c r="U13" s="128"/>
      <c r="V13" s="128"/>
      <c r="W13" s="128"/>
    </row>
    <row r="14" spans="1:29" ht="18" x14ac:dyDescent="0.35">
      <c r="E14" s="3"/>
      <c r="J14" s="9"/>
      <c r="K14" s="9"/>
      <c r="L14" s="9"/>
      <c r="M14" s="9"/>
      <c r="U14" s="128"/>
      <c r="V14" s="128"/>
      <c r="W14" s="128"/>
    </row>
    <row r="15" spans="1:29" ht="18.600000000000001" thickBot="1" x14ac:dyDescent="0.4">
      <c r="E15" s="3"/>
      <c r="J15" s="9"/>
      <c r="K15" s="9"/>
      <c r="L15" s="9"/>
      <c r="M15" s="9"/>
      <c r="U15" s="128"/>
      <c r="V15" s="128"/>
      <c r="W15" s="128"/>
    </row>
    <row r="16" spans="1:29" ht="31.5" customHeight="1" x14ac:dyDescent="0.35">
      <c r="A16" s="7" t="s">
        <v>241</v>
      </c>
      <c r="B16" s="7" t="s">
        <v>147</v>
      </c>
      <c r="C16" s="7" t="s">
        <v>244</v>
      </c>
      <c r="D16" s="7" t="s">
        <v>242</v>
      </c>
      <c r="E16" s="74" t="s">
        <v>166</v>
      </c>
      <c r="F16" s="75" t="s">
        <v>167</v>
      </c>
      <c r="G16" s="14" t="s">
        <v>3</v>
      </c>
      <c r="H16" s="14" t="s">
        <v>143</v>
      </c>
      <c r="I16" s="14" t="s">
        <v>5</v>
      </c>
      <c r="J16" s="15" t="s">
        <v>144</v>
      </c>
      <c r="K16" s="16" t="s">
        <v>145</v>
      </c>
      <c r="L16" s="14" t="s">
        <v>2</v>
      </c>
      <c r="M16" s="14" t="s">
        <v>150</v>
      </c>
      <c r="N16" s="263" t="s">
        <v>4</v>
      </c>
      <c r="O16" s="263"/>
      <c r="P16" s="263"/>
      <c r="Q16" s="263"/>
      <c r="R16" s="17"/>
      <c r="S16" s="178" t="s">
        <v>324</v>
      </c>
      <c r="T16" s="19" t="s">
        <v>151</v>
      </c>
      <c r="U16" s="131" t="s">
        <v>146</v>
      </c>
      <c r="V16" s="131" t="s">
        <v>147</v>
      </c>
      <c r="W16" s="23" t="s">
        <v>6</v>
      </c>
      <c r="X16" s="18" t="s">
        <v>148</v>
      </c>
      <c r="AA16" s="260"/>
      <c r="AB16" s="260"/>
      <c r="AC16" s="260"/>
    </row>
    <row r="17" spans="1:28" s="10" customFormat="1" ht="30" customHeight="1" x14ac:dyDescent="0.35">
      <c r="A17" s="10" t="str">
        <f>+IF(E17&lt;&gt;"",1,"")</f>
        <v/>
      </c>
      <c r="B17" s="10" t="str">
        <f>+IF(A17=1,IF(YEAR(G17)&gt;=Parametre!$M$7,"Licence Benjamin, Minime, Cadet",IF(YEAR(G17)&lt;=Parametre!$M$4,"licence Sénior","licence Junior")),"")</f>
        <v/>
      </c>
      <c r="C17" s="10" t="str">
        <f t="shared" ref="C17:C48" si="0">+IF(A17=1,IF(OR(K17&lt;&gt;29,M17&lt;&gt;$J$5),$F$10,"RENOUVELLEMENTS AVEC CARTE"),"")</f>
        <v/>
      </c>
      <c r="D17" s="10" t="str">
        <f>+IF(OR(C17=$F$10,C17=""),"","erreur")</f>
        <v/>
      </c>
      <c r="E17" s="179"/>
      <c r="F17" s="179"/>
      <c r="G17" s="179"/>
      <c r="H17" s="200"/>
      <c r="I17" s="200"/>
      <c r="J17" s="201"/>
      <c r="K17" s="200"/>
      <c r="L17" s="200"/>
      <c r="M17" s="201"/>
      <c r="N17" s="200"/>
      <c r="O17" s="200"/>
      <c r="P17" s="200"/>
      <c r="Q17" s="200"/>
      <c r="R17" s="201"/>
      <c r="S17" s="201"/>
      <c r="T17" s="201"/>
      <c r="U17" s="201">
        <v>2017</v>
      </c>
      <c r="V17" s="201" t="s">
        <v>240</v>
      </c>
      <c r="W17" s="201">
        <v>5</v>
      </c>
      <c r="X17" s="201">
        <v>0</v>
      </c>
    </row>
    <row r="18" spans="1:28" s="10" customFormat="1" ht="30" customHeight="1" x14ac:dyDescent="0.35">
      <c r="A18" s="10" t="str">
        <f t="shared" ref="A18" si="1">+IF(E18&lt;&gt;"",1,"")</f>
        <v/>
      </c>
      <c r="B18" s="10" t="str">
        <f>+IF(A18=1,IF(YEAR(G18)&gt;=Parametre!$M$7,"Licence Benjamin, Minime, Cadet",IF(YEAR(G18)&lt;=Parametre!$M$4,"licence Sénior","licence Junior")),"")</f>
        <v/>
      </c>
      <c r="C18" s="10" t="str">
        <f t="shared" si="0"/>
        <v/>
      </c>
      <c r="D18" s="10" t="str">
        <f t="shared" ref="D18" si="2">+IF(OR(C18=$F$10,C18=""),"","erreur")</f>
        <v/>
      </c>
      <c r="E18" s="179"/>
      <c r="F18" s="179"/>
      <c r="G18" s="179"/>
      <c r="H18" s="200"/>
      <c r="I18" s="200"/>
      <c r="J18" s="201"/>
      <c r="K18" s="200"/>
      <c r="L18" s="200"/>
      <c r="M18" s="201"/>
      <c r="N18" s="200"/>
      <c r="O18" s="200"/>
      <c r="P18" s="200"/>
      <c r="Q18" s="200"/>
      <c r="R18" s="201"/>
      <c r="S18" s="201"/>
      <c r="T18" s="201"/>
      <c r="U18" s="201">
        <v>2017</v>
      </c>
      <c r="V18" s="201" t="s">
        <v>240</v>
      </c>
      <c r="W18" s="201">
        <v>5</v>
      </c>
      <c r="X18" s="201">
        <v>0</v>
      </c>
    </row>
    <row r="19" spans="1:28" s="10" customFormat="1" ht="30" customHeight="1" x14ac:dyDescent="0.35">
      <c r="A19" s="10" t="str">
        <f t="shared" ref="A19:A62" si="3">+IF(E19&lt;&gt;"",1,"")</f>
        <v/>
      </c>
      <c r="B19" s="10" t="str">
        <f>+IF(A19=1,IF(YEAR(G19)&gt;=Parametre!$M$7,"Licence Benjamin, Minime, Cadet",IF(YEAR(G19)&lt;=Parametre!$M$4,"licence Sénior","licence Junior")),"")</f>
        <v/>
      </c>
      <c r="C19" s="10" t="str">
        <f t="shared" si="0"/>
        <v/>
      </c>
      <c r="D19" s="10" t="str">
        <f t="shared" ref="D19:D62" si="4">+IF(OR(C19=$F$10,C19=""),"","erreur")</f>
        <v/>
      </c>
      <c r="E19" s="179"/>
      <c r="F19" s="179"/>
      <c r="G19" s="179"/>
      <c r="H19" s="200"/>
      <c r="I19" s="200"/>
      <c r="J19" s="201"/>
      <c r="K19" s="200"/>
      <c r="L19" s="200"/>
      <c r="M19" s="201"/>
      <c r="N19" s="200"/>
      <c r="O19" s="200"/>
      <c r="P19" s="200"/>
      <c r="Q19" s="200"/>
      <c r="R19" s="201"/>
      <c r="S19" s="201"/>
      <c r="T19" s="201"/>
      <c r="U19" s="201">
        <v>2017</v>
      </c>
      <c r="V19" s="201" t="s">
        <v>240</v>
      </c>
      <c r="W19" s="201">
        <v>5</v>
      </c>
      <c r="X19" s="201">
        <v>0</v>
      </c>
      <c r="Y19" s="11"/>
      <c r="Z19" s="11"/>
      <c r="AB19" s="12"/>
    </row>
    <row r="20" spans="1:28" s="10" customFormat="1" ht="30" customHeight="1" x14ac:dyDescent="0.35">
      <c r="A20" s="10" t="str">
        <f t="shared" si="3"/>
        <v/>
      </c>
      <c r="B20" s="10" t="str">
        <f>+IF(A20=1,IF(YEAR(G20)&gt;=Parametre!$M$7,"Licence Benjamin, Minime, Cadet",IF(YEAR(G20)&lt;=Parametre!$M$4,"licence Sénior","licence Junior")),"")</f>
        <v/>
      </c>
      <c r="C20" s="10" t="str">
        <f t="shared" si="0"/>
        <v/>
      </c>
      <c r="D20" s="10" t="str">
        <f t="shared" si="4"/>
        <v/>
      </c>
      <c r="E20" s="179"/>
      <c r="F20" s="179"/>
      <c r="G20" s="179"/>
      <c r="H20" s="200"/>
      <c r="I20" s="200"/>
      <c r="J20" s="201"/>
      <c r="K20" s="200"/>
      <c r="L20" s="200"/>
      <c r="M20" s="201"/>
      <c r="N20" s="200"/>
      <c r="O20" s="200"/>
      <c r="P20" s="200"/>
      <c r="Q20" s="200"/>
      <c r="R20" s="201"/>
      <c r="S20" s="201"/>
      <c r="T20" s="201"/>
      <c r="U20" s="201">
        <v>2017</v>
      </c>
      <c r="V20" s="201" t="s">
        <v>240</v>
      </c>
      <c r="W20" s="201">
        <v>5</v>
      </c>
      <c r="X20" s="201">
        <v>0</v>
      </c>
    </row>
    <row r="21" spans="1:28" s="10" customFormat="1" ht="30" customHeight="1" x14ac:dyDescent="0.35">
      <c r="A21" s="10" t="str">
        <f t="shared" si="3"/>
        <v/>
      </c>
      <c r="B21" s="10" t="str">
        <f>+IF(A21=1,IF(YEAR(G21)&gt;=Parametre!$M$7,"Licence Benjamin, Minime, Cadet",IF(YEAR(G21)&lt;=Parametre!$M$4,"licence Sénior","licence Junior")),"")</f>
        <v/>
      </c>
      <c r="C21" s="10" t="str">
        <f t="shared" si="0"/>
        <v/>
      </c>
      <c r="D21" s="10" t="str">
        <f t="shared" si="4"/>
        <v/>
      </c>
      <c r="E21" s="179"/>
      <c r="F21" s="179"/>
      <c r="G21" s="179"/>
      <c r="H21" s="200"/>
      <c r="I21" s="200"/>
      <c r="J21" s="201"/>
      <c r="K21" s="200"/>
      <c r="L21" s="200"/>
      <c r="M21" s="201"/>
      <c r="N21" s="200"/>
      <c r="O21" s="200"/>
      <c r="P21" s="200"/>
      <c r="Q21" s="200"/>
      <c r="R21" s="201"/>
      <c r="S21" s="201"/>
      <c r="T21" s="201"/>
      <c r="U21" s="201">
        <v>2017</v>
      </c>
      <c r="V21" s="201" t="s">
        <v>240</v>
      </c>
      <c r="W21" s="201">
        <v>5</v>
      </c>
      <c r="X21" s="201">
        <v>0</v>
      </c>
    </row>
    <row r="22" spans="1:28" s="10" customFormat="1" ht="30" customHeight="1" x14ac:dyDescent="0.35">
      <c r="A22" s="10" t="str">
        <f t="shared" si="3"/>
        <v/>
      </c>
      <c r="B22" s="10" t="str">
        <f>+IF(A22=1,IF(YEAR(G22)&gt;=Parametre!$M$7,"Licence Benjamin, Minime, Cadet",IF(YEAR(G22)&lt;=Parametre!$M$4,"licence Sénior","licence Junior")),"")</f>
        <v/>
      </c>
      <c r="C22" s="10" t="str">
        <f t="shared" si="0"/>
        <v/>
      </c>
      <c r="D22" s="10" t="str">
        <f t="shared" si="4"/>
        <v/>
      </c>
      <c r="E22" s="202"/>
      <c r="F22" s="201"/>
      <c r="G22" s="201"/>
      <c r="H22" s="200"/>
      <c r="I22" s="200"/>
      <c r="J22" s="201"/>
      <c r="K22" s="200"/>
      <c r="L22" s="200"/>
      <c r="M22" s="201"/>
      <c r="N22" s="200"/>
      <c r="O22" s="200"/>
      <c r="P22" s="200"/>
      <c r="Q22" s="200"/>
      <c r="R22" s="201"/>
      <c r="S22" s="201"/>
      <c r="T22" s="201"/>
      <c r="U22" s="201">
        <v>2017</v>
      </c>
      <c r="V22" s="201" t="s">
        <v>240</v>
      </c>
      <c r="W22" s="201">
        <v>5</v>
      </c>
      <c r="X22" s="201">
        <v>0</v>
      </c>
    </row>
    <row r="23" spans="1:28" s="10" customFormat="1" ht="30" customHeight="1" x14ac:dyDescent="0.35">
      <c r="A23" s="10" t="str">
        <f t="shared" si="3"/>
        <v/>
      </c>
      <c r="B23" s="10" t="str">
        <f>+IF(A23=1,IF(YEAR(G23)&gt;=Parametre!$M$7,"Licence Benjamin, Minime, Cadet",IF(YEAR(G23)&lt;=Parametre!$M$4,"licence Sénior","licence Junior")),"")</f>
        <v/>
      </c>
      <c r="C23" s="10" t="str">
        <f t="shared" si="0"/>
        <v/>
      </c>
      <c r="D23" s="10" t="str">
        <f t="shared" si="4"/>
        <v/>
      </c>
      <c r="E23" s="202"/>
      <c r="F23" s="201"/>
      <c r="G23" s="201"/>
      <c r="H23" s="200"/>
      <c r="I23" s="200"/>
      <c r="J23" s="201"/>
      <c r="K23" s="200"/>
      <c r="L23" s="200"/>
      <c r="M23" s="201"/>
      <c r="N23" s="200"/>
      <c r="O23" s="200"/>
      <c r="P23" s="200"/>
      <c r="Q23" s="200"/>
      <c r="R23" s="201"/>
      <c r="S23" s="201"/>
      <c r="T23" s="201"/>
      <c r="U23" s="201">
        <v>2017</v>
      </c>
      <c r="V23" s="201" t="s">
        <v>240</v>
      </c>
      <c r="W23" s="201">
        <v>5</v>
      </c>
      <c r="X23" s="201">
        <v>0</v>
      </c>
    </row>
    <row r="24" spans="1:28" s="10" customFormat="1" ht="30" customHeight="1" x14ac:dyDescent="0.35">
      <c r="A24" s="10" t="str">
        <f t="shared" si="3"/>
        <v/>
      </c>
      <c r="B24" s="10" t="str">
        <f>+IF(A24=1,IF(YEAR(G24)&gt;=Parametre!$M$7,"Licence Benjamin, Minime, Cadet",IF(YEAR(G24)&lt;=Parametre!$M$4,"licence Sénior","licence Junior")),"")</f>
        <v/>
      </c>
      <c r="C24" s="10" t="str">
        <f t="shared" si="0"/>
        <v/>
      </c>
      <c r="D24" s="10" t="str">
        <f t="shared" si="4"/>
        <v/>
      </c>
      <c r="E24" s="202"/>
      <c r="F24" s="201"/>
      <c r="G24" s="201"/>
      <c r="H24" s="200"/>
      <c r="I24" s="200"/>
      <c r="J24" s="201"/>
      <c r="K24" s="200"/>
      <c r="L24" s="200"/>
      <c r="M24" s="201"/>
      <c r="N24" s="200"/>
      <c r="O24" s="200"/>
      <c r="P24" s="200"/>
      <c r="Q24" s="200"/>
      <c r="R24" s="201"/>
      <c r="S24" s="201"/>
      <c r="T24" s="201"/>
      <c r="U24" s="201">
        <v>2017</v>
      </c>
      <c r="V24" s="201" t="s">
        <v>240</v>
      </c>
      <c r="W24" s="201">
        <v>5</v>
      </c>
      <c r="X24" s="201">
        <v>0</v>
      </c>
    </row>
    <row r="25" spans="1:28" s="10" customFormat="1" ht="30" customHeight="1" x14ac:dyDescent="0.35">
      <c r="A25" s="10" t="str">
        <f t="shared" si="3"/>
        <v/>
      </c>
      <c r="B25" s="10" t="str">
        <f>+IF(A25=1,IF(YEAR(G25)&gt;=Parametre!$M$7,"Licence Benjamin, Minime, Cadet",IF(YEAR(G25)&lt;=Parametre!$M$4,"licence Sénior","licence Junior")),"")</f>
        <v/>
      </c>
      <c r="C25" s="10" t="str">
        <f t="shared" si="0"/>
        <v/>
      </c>
      <c r="D25" s="10" t="str">
        <f t="shared" si="4"/>
        <v/>
      </c>
      <c r="E25" s="202"/>
      <c r="F25" s="201"/>
      <c r="G25" s="201"/>
      <c r="H25" s="200"/>
      <c r="I25" s="200"/>
      <c r="J25" s="201"/>
      <c r="K25" s="200"/>
      <c r="L25" s="200"/>
      <c r="M25" s="201"/>
      <c r="N25" s="200"/>
      <c r="O25" s="200"/>
      <c r="P25" s="200"/>
      <c r="Q25" s="200"/>
      <c r="R25" s="201"/>
      <c r="S25" s="201"/>
      <c r="T25" s="201"/>
      <c r="U25" s="201">
        <v>2017</v>
      </c>
      <c r="V25" s="201" t="s">
        <v>240</v>
      </c>
      <c r="W25" s="201">
        <v>5</v>
      </c>
      <c r="X25" s="201">
        <v>0</v>
      </c>
    </row>
    <row r="26" spans="1:28" ht="30" customHeight="1" x14ac:dyDescent="0.35">
      <c r="A26" s="10" t="str">
        <f t="shared" si="3"/>
        <v/>
      </c>
      <c r="B26" s="10" t="str">
        <f>+IF(A26=1,IF(YEAR(G26)&gt;=Parametre!$M$7,"Licence Benjamin, Minime, Cadet",IF(YEAR(G26)&lt;=Parametre!$M$4,"licence Sénior","licence Junior")),"")</f>
        <v/>
      </c>
      <c r="C26" s="10" t="str">
        <f t="shared" si="0"/>
        <v/>
      </c>
      <c r="D26" s="10" t="str">
        <f t="shared" si="4"/>
        <v/>
      </c>
      <c r="E26" s="202"/>
      <c r="F26" s="201"/>
      <c r="G26" s="201"/>
      <c r="H26" s="200"/>
      <c r="I26" s="200"/>
      <c r="J26" s="201"/>
      <c r="K26" s="200"/>
      <c r="L26" s="200"/>
      <c r="M26" s="201"/>
      <c r="N26" s="200"/>
      <c r="O26" s="200"/>
      <c r="P26" s="200"/>
      <c r="Q26" s="200"/>
      <c r="R26" s="201"/>
      <c r="S26" s="201"/>
      <c r="T26" s="201"/>
      <c r="U26" s="201">
        <v>2017</v>
      </c>
      <c r="V26" s="201" t="s">
        <v>240</v>
      </c>
      <c r="W26" s="201">
        <v>5</v>
      </c>
      <c r="X26" s="201">
        <v>0</v>
      </c>
    </row>
    <row r="27" spans="1:28" s="10" customFormat="1" ht="30" customHeight="1" x14ac:dyDescent="0.35">
      <c r="A27" s="10" t="str">
        <f t="shared" si="3"/>
        <v/>
      </c>
      <c r="B27" s="10" t="str">
        <f>+IF(A27=1,IF(YEAR(G27)&gt;=Parametre!$M$7,"Licence Benjamin, Minime, Cadet",IF(YEAR(G27)&lt;=Parametre!$M$4,"licence Sénior","licence Junior")),"")</f>
        <v/>
      </c>
      <c r="C27" s="10" t="str">
        <f t="shared" si="0"/>
        <v/>
      </c>
      <c r="D27" s="10" t="str">
        <f t="shared" si="4"/>
        <v/>
      </c>
      <c r="E27" s="202"/>
      <c r="F27" s="201"/>
      <c r="G27" s="201"/>
      <c r="H27" s="200"/>
      <c r="I27" s="200"/>
      <c r="J27" s="201"/>
      <c r="K27" s="200"/>
      <c r="L27" s="200"/>
      <c r="M27" s="201"/>
      <c r="N27" s="200"/>
      <c r="O27" s="200"/>
      <c r="P27" s="200"/>
      <c r="Q27" s="200"/>
      <c r="R27" s="201"/>
      <c r="S27" s="201"/>
      <c r="T27" s="201"/>
      <c r="U27" s="201">
        <v>2017</v>
      </c>
      <c r="V27" s="201" t="s">
        <v>240</v>
      </c>
      <c r="W27" s="201">
        <v>5</v>
      </c>
      <c r="X27" s="201">
        <v>0</v>
      </c>
    </row>
    <row r="28" spans="1:28" s="10" customFormat="1" ht="30" customHeight="1" x14ac:dyDescent="0.35">
      <c r="A28" s="10" t="str">
        <f t="shared" si="3"/>
        <v/>
      </c>
      <c r="B28" s="10" t="str">
        <f>+IF(A28=1,IF(YEAR(G28)&gt;=Parametre!$M$7,"Licence Benjamin, Minime, Cadet",IF(YEAR(G28)&lt;=Parametre!$M$4,"licence Sénior","licence Junior")),"")</f>
        <v/>
      </c>
      <c r="C28" s="10" t="str">
        <f t="shared" si="0"/>
        <v/>
      </c>
      <c r="D28" s="10" t="str">
        <f t="shared" si="4"/>
        <v/>
      </c>
      <c r="E28" s="202"/>
      <c r="F28" s="201"/>
      <c r="G28" s="201"/>
      <c r="H28" s="200"/>
      <c r="I28" s="200"/>
      <c r="J28" s="201"/>
      <c r="K28" s="200"/>
      <c r="L28" s="200"/>
      <c r="M28" s="201"/>
      <c r="N28" s="200"/>
      <c r="O28" s="200"/>
      <c r="P28" s="200"/>
      <c r="Q28" s="200"/>
      <c r="R28" s="201"/>
      <c r="S28" s="201"/>
      <c r="T28" s="201"/>
      <c r="U28" s="201">
        <v>2017</v>
      </c>
      <c r="V28" s="201" t="s">
        <v>240</v>
      </c>
      <c r="W28" s="201">
        <v>5</v>
      </c>
      <c r="X28" s="201">
        <v>0</v>
      </c>
    </row>
    <row r="29" spans="1:28" s="10" customFormat="1" ht="30" customHeight="1" x14ac:dyDescent="0.35">
      <c r="A29" s="10" t="str">
        <f t="shared" si="3"/>
        <v/>
      </c>
      <c r="B29" s="10" t="str">
        <f>+IF(A29=1,IF(YEAR(G29)&gt;=Parametre!$M$7,"Licence Benjamin, Minime, Cadet",IF(YEAR(G29)&lt;=Parametre!$M$4,"licence Sénior","licence Junior")),"")</f>
        <v/>
      </c>
      <c r="C29" s="10" t="str">
        <f t="shared" si="0"/>
        <v/>
      </c>
      <c r="D29" s="10" t="str">
        <f t="shared" si="4"/>
        <v/>
      </c>
      <c r="E29" s="202"/>
      <c r="F29" s="201"/>
      <c r="G29" s="201"/>
      <c r="H29" s="200"/>
      <c r="I29" s="200"/>
      <c r="J29" s="201"/>
      <c r="K29" s="200"/>
      <c r="L29" s="200"/>
      <c r="M29" s="201"/>
      <c r="N29" s="200"/>
      <c r="O29" s="200"/>
      <c r="P29" s="200"/>
      <c r="Q29" s="200"/>
      <c r="R29" s="201"/>
      <c r="S29" s="201"/>
      <c r="T29" s="201"/>
      <c r="U29" s="201">
        <v>2017</v>
      </c>
      <c r="V29" s="201" t="s">
        <v>240</v>
      </c>
      <c r="W29" s="201">
        <v>5</v>
      </c>
      <c r="X29" s="201">
        <v>0</v>
      </c>
    </row>
    <row r="30" spans="1:28" s="10" customFormat="1" ht="30" customHeight="1" x14ac:dyDescent="0.35">
      <c r="A30" s="10" t="str">
        <f t="shared" si="3"/>
        <v/>
      </c>
      <c r="B30" s="10" t="str">
        <f>+IF(A30=1,IF(YEAR(G30)&gt;=Parametre!$M$7,"Licence Benjamin, Minime, Cadet",IF(YEAR(G30)&lt;=Parametre!$M$4,"licence Sénior","licence Junior")),"")</f>
        <v/>
      </c>
      <c r="C30" s="10" t="str">
        <f t="shared" si="0"/>
        <v/>
      </c>
      <c r="D30" s="10" t="str">
        <f t="shared" si="4"/>
        <v/>
      </c>
      <c r="E30" s="202"/>
      <c r="F30" s="201"/>
      <c r="G30" s="201"/>
      <c r="H30" s="200"/>
      <c r="I30" s="200"/>
      <c r="J30" s="201"/>
      <c r="K30" s="200"/>
      <c r="L30" s="200"/>
      <c r="M30" s="201"/>
      <c r="N30" s="200"/>
      <c r="O30" s="200"/>
      <c r="P30" s="200"/>
      <c r="Q30" s="200"/>
      <c r="R30" s="201"/>
      <c r="S30" s="201"/>
      <c r="T30" s="201"/>
      <c r="U30" s="201">
        <v>2017</v>
      </c>
      <c r="V30" s="201" t="s">
        <v>240</v>
      </c>
      <c r="W30" s="201">
        <v>5</v>
      </c>
      <c r="X30" s="201">
        <v>0</v>
      </c>
      <c r="Y30" s="11"/>
      <c r="Z30" s="11"/>
      <c r="AB30" s="12"/>
    </row>
    <row r="31" spans="1:28" s="10" customFormat="1" ht="30" customHeight="1" x14ac:dyDescent="0.35">
      <c r="A31" s="10" t="str">
        <f t="shared" si="3"/>
        <v/>
      </c>
      <c r="B31" s="10" t="str">
        <f>+IF(A31=1,IF(YEAR(G31)&gt;=Parametre!$M$7,"Licence Benjamin, Minime, Cadet",IF(YEAR(G31)&lt;=Parametre!$M$4,"licence Sénior","licence Junior")),"")</f>
        <v/>
      </c>
      <c r="C31" s="10" t="str">
        <f t="shared" si="0"/>
        <v/>
      </c>
      <c r="D31" s="10" t="str">
        <f t="shared" si="4"/>
        <v/>
      </c>
      <c r="E31" s="202"/>
      <c r="F31" s="201"/>
      <c r="G31" s="201"/>
      <c r="H31" s="200"/>
      <c r="I31" s="200"/>
      <c r="J31" s="201"/>
      <c r="K31" s="200"/>
      <c r="L31" s="200"/>
      <c r="M31" s="201"/>
      <c r="N31" s="200"/>
      <c r="O31" s="200"/>
      <c r="P31" s="200"/>
      <c r="Q31" s="200"/>
      <c r="R31" s="201"/>
      <c r="S31" s="201"/>
      <c r="T31" s="201"/>
      <c r="U31" s="201">
        <v>2017</v>
      </c>
      <c r="V31" s="201" t="s">
        <v>240</v>
      </c>
      <c r="W31" s="201">
        <v>5</v>
      </c>
      <c r="X31" s="201">
        <v>0</v>
      </c>
    </row>
    <row r="32" spans="1:28" s="10" customFormat="1" ht="30" customHeight="1" x14ac:dyDescent="0.35">
      <c r="A32" s="10" t="str">
        <f t="shared" si="3"/>
        <v/>
      </c>
      <c r="B32" s="10" t="str">
        <f>+IF(A32=1,IF(YEAR(G32)&gt;=Parametre!$M$7,"Licence Benjamin, Minime, Cadet",IF(YEAR(G32)&lt;=Parametre!$M$4,"licence Sénior","licence Junior")),"")</f>
        <v/>
      </c>
      <c r="C32" s="10" t="str">
        <f t="shared" si="0"/>
        <v/>
      </c>
      <c r="D32" s="10" t="str">
        <f t="shared" si="4"/>
        <v/>
      </c>
      <c r="E32" s="202"/>
      <c r="F32" s="201"/>
      <c r="G32" s="201"/>
      <c r="H32" s="200"/>
      <c r="I32" s="200"/>
      <c r="J32" s="201"/>
      <c r="K32" s="200"/>
      <c r="L32" s="200"/>
      <c r="M32" s="201"/>
      <c r="N32" s="200"/>
      <c r="O32" s="200"/>
      <c r="P32" s="200"/>
      <c r="Q32" s="200"/>
      <c r="R32" s="201"/>
      <c r="S32" s="201"/>
      <c r="T32" s="201"/>
      <c r="U32" s="201">
        <v>2017</v>
      </c>
      <c r="V32" s="201" t="s">
        <v>240</v>
      </c>
      <c r="W32" s="201">
        <v>5</v>
      </c>
      <c r="X32" s="201">
        <v>0</v>
      </c>
    </row>
    <row r="33" spans="1:41" s="10" customFormat="1" ht="30" customHeight="1" x14ac:dyDescent="0.35">
      <c r="A33" s="10" t="str">
        <f t="shared" si="3"/>
        <v/>
      </c>
      <c r="B33" s="10" t="str">
        <f>+IF(A33=1,IF(YEAR(G33)&gt;=Parametre!$M$7,"Licence Benjamin, Minime, Cadet",IF(YEAR(G33)&lt;=Parametre!$M$4,"licence Sénior","licence Junior")),"")</f>
        <v/>
      </c>
      <c r="C33" s="10" t="str">
        <f t="shared" si="0"/>
        <v/>
      </c>
      <c r="D33" s="10" t="str">
        <f t="shared" si="4"/>
        <v/>
      </c>
      <c r="E33" s="202"/>
      <c r="F33" s="201"/>
      <c r="G33" s="201"/>
      <c r="H33" s="200"/>
      <c r="I33" s="200"/>
      <c r="J33" s="201"/>
      <c r="K33" s="200"/>
      <c r="L33" s="200"/>
      <c r="M33" s="201"/>
      <c r="N33" s="200"/>
      <c r="O33" s="200"/>
      <c r="P33" s="200"/>
      <c r="Q33" s="200"/>
      <c r="R33" s="201"/>
      <c r="S33" s="201"/>
      <c r="T33" s="201"/>
      <c r="U33" s="201">
        <v>2017</v>
      </c>
      <c r="V33" s="201" t="s">
        <v>240</v>
      </c>
      <c r="W33" s="201">
        <v>5</v>
      </c>
      <c r="X33" s="201">
        <v>0</v>
      </c>
    </row>
    <row r="34" spans="1:41" s="10" customFormat="1" ht="30" customHeight="1" x14ac:dyDescent="0.35">
      <c r="A34" s="10" t="str">
        <f t="shared" si="3"/>
        <v/>
      </c>
      <c r="B34" s="10" t="str">
        <f>+IF(A34=1,IF(YEAR(G34)&gt;=Parametre!$M$7,"Licence Benjamin, Minime, Cadet",IF(YEAR(G34)&lt;=Parametre!$M$4,"licence Sénior","licence Junior")),"")</f>
        <v/>
      </c>
      <c r="C34" s="10" t="str">
        <f t="shared" si="0"/>
        <v/>
      </c>
      <c r="D34" s="10" t="str">
        <f t="shared" si="4"/>
        <v/>
      </c>
      <c r="E34" s="202"/>
      <c r="F34" s="201"/>
      <c r="G34" s="201"/>
      <c r="H34" s="200"/>
      <c r="I34" s="200"/>
      <c r="J34" s="201"/>
      <c r="K34" s="200"/>
      <c r="L34" s="200"/>
      <c r="M34" s="201"/>
      <c r="N34" s="200"/>
      <c r="O34" s="200"/>
      <c r="P34" s="200"/>
      <c r="Q34" s="200"/>
      <c r="R34" s="201"/>
      <c r="S34" s="201"/>
      <c r="T34" s="201"/>
      <c r="U34" s="201">
        <v>2017</v>
      </c>
      <c r="V34" s="201" t="s">
        <v>240</v>
      </c>
      <c r="W34" s="201">
        <v>5</v>
      </c>
      <c r="X34" s="201">
        <v>0</v>
      </c>
      <c r="AC34" s="87"/>
      <c r="AO34" s="87"/>
    </row>
    <row r="35" spans="1:41" s="10" customFormat="1" ht="30" hidden="1" customHeight="1" x14ac:dyDescent="0.35">
      <c r="A35" s="10" t="str">
        <f t="shared" si="3"/>
        <v/>
      </c>
      <c r="B35" s="10" t="str">
        <f>+IF(A35=1,IF(YEAR(G35)&gt;=Parametre!$M$7,"Licence Benjamin, Minime, Cadet",IF(YEAR(G35)&lt;=Parametre!$M$4,"licence Sénior","licence Junior")),"")</f>
        <v/>
      </c>
      <c r="C35" s="10" t="str">
        <f t="shared" si="0"/>
        <v/>
      </c>
      <c r="D35" s="10" t="str">
        <f t="shared" si="4"/>
        <v/>
      </c>
      <c r="E35" s="202"/>
      <c r="F35" s="201"/>
      <c r="G35" s="201"/>
      <c r="H35" s="200"/>
      <c r="I35" s="200"/>
      <c r="J35" s="201"/>
      <c r="K35" s="200"/>
      <c r="L35" s="200"/>
      <c r="M35" s="201"/>
      <c r="N35" s="200"/>
      <c r="O35" s="200"/>
      <c r="P35" s="200"/>
      <c r="Q35" s="200"/>
      <c r="R35" s="201"/>
      <c r="S35" s="201"/>
      <c r="T35" s="201"/>
      <c r="U35" s="201">
        <v>2017</v>
      </c>
      <c r="V35" s="201" t="s">
        <v>240</v>
      </c>
      <c r="W35" s="201">
        <v>5</v>
      </c>
      <c r="X35" s="201">
        <v>0</v>
      </c>
    </row>
    <row r="36" spans="1:41" s="10" customFormat="1" ht="30" hidden="1" customHeight="1" x14ac:dyDescent="0.35">
      <c r="A36" s="10" t="str">
        <f t="shared" si="3"/>
        <v/>
      </c>
      <c r="B36" s="10" t="str">
        <f>+IF(A36=1,IF(YEAR(G36)&gt;=Parametre!$M$7,"Licence Benjamin, Minime, Cadet",IF(YEAR(G36)&lt;=Parametre!$M$4,"licence Sénior","licence Junior")),"")</f>
        <v/>
      </c>
      <c r="C36" s="10" t="str">
        <f t="shared" si="0"/>
        <v/>
      </c>
      <c r="D36" s="10" t="str">
        <f t="shared" si="4"/>
        <v/>
      </c>
      <c r="E36" s="202"/>
      <c r="F36" s="201"/>
      <c r="G36" s="201"/>
      <c r="H36" s="200"/>
      <c r="I36" s="200"/>
      <c r="J36" s="201"/>
      <c r="K36" s="200"/>
      <c r="L36" s="200"/>
      <c r="M36" s="201"/>
      <c r="N36" s="200"/>
      <c r="O36" s="200"/>
      <c r="P36" s="200"/>
      <c r="Q36" s="200"/>
      <c r="R36" s="201"/>
      <c r="S36" s="201"/>
      <c r="T36" s="201"/>
      <c r="U36" s="201">
        <v>2017</v>
      </c>
      <c r="V36" s="201" t="s">
        <v>240</v>
      </c>
      <c r="W36" s="201">
        <v>5</v>
      </c>
      <c r="X36" s="201">
        <v>0</v>
      </c>
    </row>
    <row r="37" spans="1:41" s="10" customFormat="1" ht="30" hidden="1" customHeight="1" x14ac:dyDescent="0.35">
      <c r="A37" s="10" t="str">
        <f t="shared" si="3"/>
        <v/>
      </c>
      <c r="B37" s="10" t="str">
        <f>+IF(A37=1,IF(YEAR(G37)&gt;=Parametre!$M$7,"Licence Benjamin, Minime, Cadet",IF(YEAR(G37)&lt;=Parametre!$M$4,"licence Sénior","licence Junior")),"")</f>
        <v/>
      </c>
      <c r="C37" s="10" t="str">
        <f t="shared" si="0"/>
        <v/>
      </c>
      <c r="D37" s="10" t="str">
        <f t="shared" si="4"/>
        <v/>
      </c>
      <c r="E37" s="179"/>
      <c r="F37" s="179"/>
      <c r="G37" s="179"/>
      <c r="H37" s="203"/>
      <c r="I37" s="203"/>
      <c r="J37" s="179"/>
      <c r="K37" s="203"/>
      <c r="L37" s="203"/>
      <c r="M37" s="179"/>
      <c r="N37" s="203"/>
      <c r="O37" s="203"/>
      <c r="P37" s="203"/>
      <c r="Q37" s="203"/>
      <c r="R37" s="179"/>
      <c r="S37" s="179"/>
      <c r="T37" s="179"/>
      <c r="U37" s="179">
        <v>2018</v>
      </c>
      <c r="V37" s="179" t="s">
        <v>240</v>
      </c>
      <c r="W37" s="179">
        <v>5</v>
      </c>
      <c r="X37" s="179">
        <v>0</v>
      </c>
    </row>
    <row r="38" spans="1:41" s="10" customFormat="1" ht="30" hidden="1" customHeight="1" x14ac:dyDescent="0.35">
      <c r="A38" s="10" t="str">
        <f t="shared" si="3"/>
        <v/>
      </c>
      <c r="B38" s="10" t="str">
        <f>+IF(A38=1,IF(YEAR(G38)&gt;=Parametre!$M$7,"Licence Benjamin, Minime, Cadet",IF(YEAR(G38)&lt;=Parametre!$M$4,"licence Sénior","licence Junior")),"")</f>
        <v/>
      </c>
      <c r="C38" s="10" t="str">
        <f t="shared" si="0"/>
        <v/>
      </c>
      <c r="D38" s="10" t="str">
        <f t="shared" si="4"/>
        <v/>
      </c>
      <c r="E38" s="179"/>
      <c r="F38" s="179"/>
      <c r="G38" s="179"/>
      <c r="H38" s="203"/>
      <c r="I38" s="203"/>
      <c r="J38" s="179"/>
      <c r="K38" s="203"/>
      <c r="L38" s="203"/>
      <c r="M38" s="179"/>
      <c r="N38" s="203"/>
      <c r="O38" s="203"/>
      <c r="P38" s="203"/>
      <c r="Q38" s="203"/>
      <c r="R38" s="179"/>
      <c r="S38" s="179"/>
      <c r="T38" s="179"/>
      <c r="U38" s="179">
        <v>2019</v>
      </c>
      <c r="V38" s="179" t="s">
        <v>240</v>
      </c>
      <c r="W38" s="179">
        <v>5</v>
      </c>
      <c r="X38" s="179">
        <v>0</v>
      </c>
    </row>
    <row r="39" spans="1:41" s="10" customFormat="1" ht="30" hidden="1" customHeight="1" x14ac:dyDescent="0.35">
      <c r="A39" s="10" t="str">
        <f t="shared" si="3"/>
        <v/>
      </c>
      <c r="B39" s="10" t="str">
        <f>+IF(A39=1,IF(YEAR(G39)&gt;=Parametre!$M$7,"Licence Benjamin, Minime, Cadet",IF(YEAR(G39)&lt;=Parametre!$M$4,"licence Sénior","licence Junior")),"")</f>
        <v/>
      </c>
      <c r="C39" s="10" t="str">
        <f t="shared" si="0"/>
        <v/>
      </c>
      <c r="D39" s="10" t="str">
        <f t="shared" si="4"/>
        <v/>
      </c>
      <c r="E39" s="179"/>
      <c r="F39" s="179"/>
      <c r="G39" s="179"/>
      <c r="H39" s="203"/>
      <c r="I39" s="203"/>
      <c r="J39" s="179"/>
      <c r="K39" s="203"/>
      <c r="L39" s="203"/>
      <c r="M39" s="179"/>
      <c r="N39" s="203"/>
      <c r="O39" s="203"/>
      <c r="P39" s="203"/>
      <c r="Q39" s="203"/>
      <c r="R39" s="179"/>
      <c r="S39" s="179"/>
      <c r="T39" s="179"/>
      <c r="U39" s="179">
        <v>2020</v>
      </c>
      <c r="V39" s="179" t="s">
        <v>240</v>
      </c>
      <c r="W39" s="179">
        <v>5</v>
      </c>
      <c r="X39" s="179">
        <v>0</v>
      </c>
    </row>
    <row r="40" spans="1:41" s="10" customFormat="1" ht="30" hidden="1" customHeight="1" x14ac:dyDescent="0.35">
      <c r="A40" s="10" t="str">
        <f t="shared" si="3"/>
        <v/>
      </c>
      <c r="B40" s="10" t="str">
        <f>+IF(A40=1,IF(YEAR(G40)&gt;=Parametre!$M$7,"Licence Benjamin, Minime, Cadet",IF(YEAR(G40)&lt;=Parametre!$M$4,"licence Sénior","licence Junior")),"")</f>
        <v/>
      </c>
      <c r="C40" s="10" t="str">
        <f t="shared" si="0"/>
        <v/>
      </c>
      <c r="D40" s="10" t="str">
        <f t="shared" si="4"/>
        <v/>
      </c>
      <c r="E40" s="179"/>
      <c r="F40" s="179"/>
      <c r="G40" s="179"/>
      <c r="H40" s="203"/>
      <c r="I40" s="203"/>
      <c r="J40" s="179"/>
      <c r="K40" s="203"/>
      <c r="L40" s="203"/>
      <c r="M40" s="179"/>
      <c r="N40" s="203"/>
      <c r="O40" s="203"/>
      <c r="P40" s="203"/>
      <c r="Q40" s="203"/>
      <c r="R40" s="179"/>
      <c r="S40" s="179"/>
      <c r="T40" s="179"/>
      <c r="U40" s="179">
        <v>2021</v>
      </c>
      <c r="V40" s="179" t="s">
        <v>240</v>
      </c>
      <c r="W40" s="179">
        <v>5</v>
      </c>
      <c r="X40" s="179">
        <v>0</v>
      </c>
    </row>
    <row r="41" spans="1:41" s="10" customFormat="1" ht="30" hidden="1" customHeight="1" x14ac:dyDescent="0.35">
      <c r="A41" s="10" t="str">
        <f t="shared" si="3"/>
        <v/>
      </c>
      <c r="B41" s="10" t="str">
        <f>+IF(A41=1,IF(YEAR(G41)&gt;=Parametre!$M$7,"Licence Benjamin, Minime, Cadet",IF(YEAR(G41)&lt;=Parametre!$M$4,"licence Sénior","licence Junior")),"")</f>
        <v/>
      </c>
      <c r="C41" s="10" t="str">
        <f t="shared" si="0"/>
        <v/>
      </c>
      <c r="D41" s="10" t="str">
        <f t="shared" si="4"/>
        <v/>
      </c>
      <c r="E41" s="179"/>
      <c r="F41" s="179"/>
      <c r="G41" s="179"/>
      <c r="H41" s="203"/>
      <c r="I41" s="203"/>
      <c r="J41" s="179"/>
      <c r="K41" s="203"/>
      <c r="L41" s="203"/>
      <c r="M41" s="179"/>
      <c r="N41" s="203"/>
      <c r="O41" s="203"/>
      <c r="P41" s="203"/>
      <c r="Q41" s="203"/>
      <c r="R41" s="179"/>
      <c r="S41" s="179"/>
      <c r="T41" s="179"/>
      <c r="U41" s="179">
        <v>2022</v>
      </c>
      <c r="V41" s="179" t="s">
        <v>240</v>
      </c>
      <c r="W41" s="179">
        <v>5</v>
      </c>
      <c r="X41" s="179">
        <v>0</v>
      </c>
    </row>
    <row r="42" spans="1:41" s="10" customFormat="1" ht="30" hidden="1" customHeight="1" x14ac:dyDescent="0.35">
      <c r="A42" s="10" t="str">
        <f t="shared" si="3"/>
        <v/>
      </c>
      <c r="B42" s="10" t="str">
        <f>+IF(A42=1,IF(YEAR(G42)&gt;=Parametre!$M$7,"Licence Benjamin, Minime, Cadet",IF(YEAR(G42)&lt;=Parametre!$M$4,"licence Sénior","licence Junior")),"")</f>
        <v/>
      </c>
      <c r="C42" s="10" t="str">
        <f t="shared" si="0"/>
        <v/>
      </c>
      <c r="D42" s="10" t="str">
        <f t="shared" si="4"/>
        <v/>
      </c>
      <c r="E42" s="179"/>
      <c r="F42" s="179"/>
      <c r="G42" s="179"/>
      <c r="H42" s="203"/>
      <c r="I42" s="203"/>
      <c r="J42" s="179"/>
      <c r="K42" s="203"/>
      <c r="L42" s="203"/>
      <c r="M42" s="179"/>
      <c r="N42" s="203"/>
      <c r="O42" s="203"/>
      <c r="P42" s="203"/>
      <c r="Q42" s="203"/>
      <c r="R42" s="179"/>
      <c r="S42" s="179"/>
      <c r="T42" s="179"/>
      <c r="U42" s="179">
        <v>2023</v>
      </c>
      <c r="V42" s="179" t="s">
        <v>240</v>
      </c>
      <c r="W42" s="179">
        <v>5</v>
      </c>
      <c r="X42" s="179">
        <v>0</v>
      </c>
    </row>
    <row r="43" spans="1:41" s="10" customFormat="1" ht="30" hidden="1" customHeight="1" x14ac:dyDescent="0.35">
      <c r="A43" s="10" t="str">
        <f t="shared" si="3"/>
        <v/>
      </c>
      <c r="B43" s="10" t="str">
        <f>+IF(A43=1,IF(YEAR(G43)&gt;=Parametre!$M$7,"Licence Benjamin, Minime, Cadet",IF(YEAR(G43)&lt;=Parametre!$M$4,"licence Sénior","licence Junior")),"")</f>
        <v/>
      </c>
      <c r="C43" s="10" t="str">
        <f t="shared" si="0"/>
        <v/>
      </c>
      <c r="D43" s="10" t="str">
        <f t="shared" si="4"/>
        <v/>
      </c>
      <c r="E43" s="179"/>
      <c r="F43" s="179"/>
      <c r="G43" s="179"/>
      <c r="H43" s="203"/>
      <c r="I43" s="203"/>
      <c r="J43" s="179"/>
      <c r="K43" s="203"/>
      <c r="L43" s="203"/>
      <c r="M43" s="179"/>
      <c r="N43" s="203"/>
      <c r="O43" s="203"/>
      <c r="P43" s="203"/>
      <c r="Q43" s="203"/>
      <c r="R43" s="179"/>
      <c r="S43" s="179"/>
      <c r="T43" s="179"/>
      <c r="U43" s="179">
        <v>2024</v>
      </c>
      <c r="V43" s="179" t="s">
        <v>240</v>
      </c>
      <c r="W43" s="179">
        <v>5</v>
      </c>
      <c r="X43" s="179">
        <v>0</v>
      </c>
    </row>
    <row r="44" spans="1:41" s="10" customFormat="1" ht="30" hidden="1" customHeight="1" x14ac:dyDescent="0.35">
      <c r="A44" s="10" t="str">
        <f t="shared" si="3"/>
        <v/>
      </c>
      <c r="B44" s="10" t="str">
        <f>+IF(A44=1,IF(YEAR(G44)&gt;=Parametre!$M$7,"Licence Benjamin, Minime, Cadet",IF(YEAR(G44)&lt;=Parametre!$M$4,"licence Sénior","licence Junior")),"")</f>
        <v/>
      </c>
      <c r="C44" s="10" t="str">
        <f t="shared" si="0"/>
        <v/>
      </c>
      <c r="D44" s="10" t="str">
        <f t="shared" si="4"/>
        <v/>
      </c>
      <c r="E44" s="179"/>
      <c r="F44" s="179"/>
      <c r="G44" s="179"/>
      <c r="H44" s="203"/>
      <c r="I44" s="203"/>
      <c r="J44" s="179"/>
      <c r="K44" s="203"/>
      <c r="L44" s="203"/>
      <c r="M44" s="179"/>
      <c r="N44" s="203"/>
      <c r="O44" s="203"/>
      <c r="P44" s="203"/>
      <c r="Q44" s="203"/>
      <c r="R44" s="179"/>
      <c r="S44" s="179"/>
      <c r="T44" s="179"/>
      <c r="U44" s="179">
        <v>2025</v>
      </c>
      <c r="V44" s="179" t="s">
        <v>240</v>
      </c>
      <c r="W44" s="179">
        <v>5</v>
      </c>
      <c r="X44" s="179">
        <v>0</v>
      </c>
    </row>
    <row r="45" spans="1:41" s="10" customFormat="1" ht="30" hidden="1" customHeight="1" x14ac:dyDescent="0.35">
      <c r="A45" s="10" t="str">
        <f t="shared" si="3"/>
        <v/>
      </c>
      <c r="B45" s="10" t="str">
        <f>+IF(A45=1,IF(YEAR(G45)&gt;=Parametre!$M$7,"Licence Benjamin, Minime, Cadet",IF(YEAR(G45)&lt;=Parametre!$M$4,"licence Sénior","licence Junior")),"")</f>
        <v/>
      </c>
      <c r="C45" s="10" t="str">
        <f t="shared" si="0"/>
        <v/>
      </c>
      <c r="D45" s="10" t="str">
        <f t="shared" si="4"/>
        <v/>
      </c>
      <c r="E45" s="179"/>
      <c r="F45" s="179"/>
      <c r="G45" s="179"/>
      <c r="H45" s="203"/>
      <c r="I45" s="203"/>
      <c r="J45" s="179"/>
      <c r="K45" s="203"/>
      <c r="L45" s="203"/>
      <c r="M45" s="179"/>
      <c r="N45" s="203"/>
      <c r="O45" s="203"/>
      <c r="P45" s="203"/>
      <c r="Q45" s="203"/>
      <c r="R45" s="179"/>
      <c r="S45" s="179"/>
      <c r="T45" s="179"/>
      <c r="U45" s="179">
        <v>2026</v>
      </c>
      <c r="V45" s="179" t="s">
        <v>240</v>
      </c>
      <c r="W45" s="179">
        <v>5</v>
      </c>
      <c r="X45" s="179">
        <v>0</v>
      </c>
    </row>
    <row r="46" spans="1:41" s="10" customFormat="1" ht="30" hidden="1" customHeight="1" x14ac:dyDescent="0.35">
      <c r="A46" s="10" t="str">
        <f t="shared" si="3"/>
        <v/>
      </c>
      <c r="B46" s="10" t="str">
        <f>+IF(A46=1,IF(YEAR(G46)&gt;=Parametre!$M$7,"Licence Benjamin, Minime, Cadet",IF(YEAR(G46)&lt;=Parametre!$M$4,"licence Sénior","licence Junior")),"")</f>
        <v/>
      </c>
      <c r="C46" s="10" t="str">
        <f t="shared" si="0"/>
        <v/>
      </c>
      <c r="D46" s="10" t="str">
        <f t="shared" si="4"/>
        <v/>
      </c>
      <c r="E46" s="179"/>
      <c r="F46" s="179"/>
      <c r="G46" s="179"/>
      <c r="H46" s="203"/>
      <c r="I46" s="203"/>
      <c r="J46" s="179"/>
      <c r="K46" s="203"/>
      <c r="L46" s="203"/>
      <c r="M46" s="179"/>
      <c r="N46" s="203"/>
      <c r="O46" s="203"/>
      <c r="P46" s="203"/>
      <c r="Q46" s="203"/>
      <c r="R46" s="179"/>
      <c r="S46" s="179"/>
      <c r="T46" s="179"/>
      <c r="U46" s="179">
        <v>2027</v>
      </c>
      <c r="V46" s="179" t="s">
        <v>240</v>
      </c>
      <c r="W46" s="179">
        <v>5</v>
      </c>
      <c r="X46" s="179">
        <v>0</v>
      </c>
    </row>
    <row r="47" spans="1:41" s="10" customFormat="1" ht="30" hidden="1" customHeight="1" x14ac:dyDescent="0.35">
      <c r="A47" s="10" t="str">
        <f t="shared" si="3"/>
        <v/>
      </c>
      <c r="B47" s="10" t="str">
        <f>+IF(A47=1,IF(YEAR(G47)&gt;=Parametre!$M$7,"Licence Benjamin, Minime, Cadet",IF(YEAR(G47)&lt;=Parametre!$M$4,"licence Sénior","licence Junior")),"")</f>
        <v/>
      </c>
      <c r="C47" s="10" t="str">
        <f t="shared" si="0"/>
        <v/>
      </c>
      <c r="D47" s="10" t="str">
        <f t="shared" si="4"/>
        <v/>
      </c>
      <c r="E47" s="179"/>
      <c r="F47" s="179"/>
      <c r="G47" s="179"/>
      <c r="H47" s="203"/>
      <c r="I47" s="203"/>
      <c r="J47" s="179"/>
      <c r="K47" s="203"/>
      <c r="L47" s="203"/>
      <c r="M47" s="179"/>
      <c r="N47" s="203"/>
      <c r="O47" s="203"/>
      <c r="P47" s="203"/>
      <c r="Q47" s="203"/>
      <c r="R47" s="179"/>
      <c r="S47" s="179"/>
      <c r="T47" s="179"/>
      <c r="U47" s="179">
        <v>2028</v>
      </c>
      <c r="V47" s="179" t="s">
        <v>240</v>
      </c>
      <c r="W47" s="179">
        <v>5</v>
      </c>
      <c r="X47" s="179">
        <v>0</v>
      </c>
    </row>
    <row r="48" spans="1:41" s="10" customFormat="1" ht="30" hidden="1" customHeight="1" x14ac:dyDescent="0.35">
      <c r="A48" s="10" t="str">
        <f t="shared" si="3"/>
        <v/>
      </c>
      <c r="B48" s="10" t="str">
        <f>+IF(A48=1,IF(YEAR(G48)&gt;=Parametre!$M$7,"Licence Benjamin, Minime, Cadet",IF(YEAR(G48)&lt;=Parametre!$M$4,"licence Sénior","licence Junior")),"")</f>
        <v/>
      </c>
      <c r="C48" s="10" t="str">
        <f t="shared" si="0"/>
        <v/>
      </c>
      <c r="D48" s="10" t="str">
        <f t="shared" si="4"/>
        <v/>
      </c>
      <c r="E48" s="179"/>
      <c r="F48" s="179"/>
      <c r="G48" s="179"/>
      <c r="H48" s="203"/>
      <c r="I48" s="203"/>
      <c r="J48" s="179"/>
      <c r="K48" s="203"/>
      <c r="L48" s="203"/>
      <c r="M48" s="179"/>
      <c r="N48" s="203"/>
      <c r="O48" s="203"/>
      <c r="P48" s="203"/>
      <c r="Q48" s="203"/>
      <c r="R48" s="179"/>
      <c r="S48" s="179"/>
      <c r="T48" s="179"/>
      <c r="U48" s="179">
        <v>2029</v>
      </c>
      <c r="V48" s="179" t="s">
        <v>240</v>
      </c>
      <c r="W48" s="179">
        <v>5</v>
      </c>
      <c r="X48" s="179">
        <v>0</v>
      </c>
    </row>
    <row r="49" spans="1:24" s="10" customFormat="1" ht="30" hidden="1" customHeight="1" x14ac:dyDescent="0.35">
      <c r="A49" s="10" t="str">
        <f t="shared" si="3"/>
        <v/>
      </c>
      <c r="B49" s="10" t="str">
        <f>+IF(A49=1,IF(YEAR(G49)&gt;=Parametre!$M$7,"Licence Benjamin, Minime, Cadet",IF(YEAR(G49)&lt;=Parametre!$M$4,"licence Sénior","licence Junior")),"")</f>
        <v/>
      </c>
      <c r="C49" s="10" t="str">
        <f t="shared" ref="C49:C62" si="5">+IF(A49=1,IF(OR(K49&lt;&gt;29,M49&lt;&gt;$J$5),$F$10,"RENOUVELLEMENTS AVEC CARTE"),"")</f>
        <v/>
      </c>
      <c r="D49" s="10" t="str">
        <f t="shared" si="4"/>
        <v/>
      </c>
      <c r="E49" s="179"/>
      <c r="F49" s="179"/>
      <c r="G49" s="179"/>
      <c r="H49" s="203"/>
      <c r="I49" s="203"/>
      <c r="J49" s="179"/>
      <c r="K49" s="203"/>
      <c r="L49" s="203"/>
      <c r="M49" s="179"/>
      <c r="N49" s="203"/>
      <c r="O49" s="203"/>
      <c r="P49" s="203"/>
      <c r="Q49" s="203"/>
      <c r="R49" s="179"/>
      <c r="S49" s="179"/>
      <c r="T49" s="179"/>
      <c r="U49" s="179">
        <v>2030</v>
      </c>
      <c r="V49" s="179" t="s">
        <v>240</v>
      </c>
      <c r="W49" s="179">
        <v>5</v>
      </c>
      <c r="X49" s="179">
        <v>0</v>
      </c>
    </row>
    <row r="50" spans="1:24" s="10" customFormat="1" ht="30" hidden="1" customHeight="1" x14ac:dyDescent="0.35">
      <c r="A50" s="10" t="str">
        <f t="shared" si="3"/>
        <v/>
      </c>
      <c r="B50" s="10" t="str">
        <f>+IF(A50=1,IF(YEAR(G50)&gt;=Parametre!$M$7,"Licence Benjamin, Minime, Cadet",IF(YEAR(G50)&lt;=Parametre!$M$4,"licence Sénior","licence Junior")),"")</f>
        <v/>
      </c>
      <c r="C50" s="10" t="str">
        <f t="shared" si="5"/>
        <v/>
      </c>
      <c r="D50" s="10" t="str">
        <f t="shared" si="4"/>
        <v/>
      </c>
      <c r="E50" s="179"/>
      <c r="F50" s="179"/>
      <c r="G50" s="179"/>
      <c r="H50" s="203"/>
      <c r="I50" s="203"/>
      <c r="J50" s="179"/>
      <c r="K50" s="203"/>
      <c r="L50" s="203"/>
      <c r="M50" s="179"/>
      <c r="N50" s="203"/>
      <c r="O50" s="203"/>
      <c r="P50" s="203"/>
      <c r="Q50" s="203"/>
      <c r="R50" s="179"/>
      <c r="S50" s="179"/>
      <c r="T50" s="179"/>
      <c r="U50" s="179">
        <v>2031</v>
      </c>
      <c r="V50" s="179" t="s">
        <v>240</v>
      </c>
      <c r="W50" s="179">
        <v>5</v>
      </c>
      <c r="X50" s="179">
        <v>0</v>
      </c>
    </row>
    <row r="51" spans="1:24" s="10" customFormat="1" ht="30" hidden="1" customHeight="1" x14ac:dyDescent="0.35">
      <c r="A51" s="10" t="str">
        <f t="shared" si="3"/>
        <v/>
      </c>
      <c r="B51" s="10" t="str">
        <f>+IF(A51=1,IF(YEAR(G51)&gt;=Parametre!$M$7,"Licence Benjamin, Minime, Cadet",IF(YEAR(G51)&lt;=Parametre!$M$4,"licence Sénior","licence Junior")),"")</f>
        <v/>
      </c>
      <c r="C51" s="10" t="str">
        <f t="shared" si="5"/>
        <v/>
      </c>
      <c r="D51" s="10" t="str">
        <f t="shared" si="4"/>
        <v/>
      </c>
      <c r="E51" s="179"/>
      <c r="F51" s="179"/>
      <c r="G51" s="179"/>
      <c r="H51" s="203"/>
      <c r="I51" s="203"/>
      <c r="J51" s="179"/>
      <c r="K51" s="203"/>
      <c r="L51" s="203"/>
      <c r="M51" s="179"/>
      <c r="N51" s="203"/>
      <c r="O51" s="203"/>
      <c r="P51" s="203"/>
      <c r="Q51" s="203"/>
      <c r="R51" s="179"/>
      <c r="S51" s="179"/>
      <c r="T51" s="179"/>
      <c r="U51" s="179">
        <v>2032</v>
      </c>
      <c r="V51" s="179" t="s">
        <v>240</v>
      </c>
      <c r="W51" s="179">
        <v>5</v>
      </c>
      <c r="X51" s="179">
        <v>0</v>
      </c>
    </row>
    <row r="52" spans="1:24" s="10" customFormat="1" ht="30" hidden="1" customHeight="1" x14ac:dyDescent="0.35">
      <c r="A52" s="10" t="str">
        <f t="shared" si="3"/>
        <v/>
      </c>
      <c r="B52" s="10" t="str">
        <f>+IF(A52=1,IF(YEAR(G52)&gt;=Parametre!$M$7,"Licence Benjamin, Minime, Cadet",IF(YEAR(G52)&lt;=Parametre!$M$4,"licence Sénior","licence Junior")),"")</f>
        <v/>
      </c>
      <c r="C52" s="10" t="str">
        <f t="shared" si="5"/>
        <v/>
      </c>
      <c r="D52" s="10" t="str">
        <f t="shared" si="4"/>
        <v/>
      </c>
      <c r="E52" s="179"/>
      <c r="F52" s="179"/>
      <c r="G52" s="179"/>
      <c r="H52" s="203"/>
      <c r="I52" s="203"/>
      <c r="J52" s="179"/>
      <c r="K52" s="203"/>
      <c r="L52" s="203"/>
      <c r="M52" s="179"/>
      <c r="N52" s="203"/>
      <c r="O52" s="203"/>
      <c r="P52" s="203"/>
      <c r="Q52" s="203"/>
      <c r="R52" s="179"/>
      <c r="S52" s="179"/>
      <c r="T52" s="179"/>
      <c r="U52" s="179">
        <v>2033</v>
      </c>
      <c r="V52" s="179" t="s">
        <v>240</v>
      </c>
      <c r="W52" s="179">
        <v>5</v>
      </c>
      <c r="X52" s="179">
        <v>0</v>
      </c>
    </row>
    <row r="53" spans="1:24" s="10" customFormat="1" ht="30" hidden="1" customHeight="1" x14ac:dyDescent="0.35">
      <c r="A53" s="10" t="str">
        <f t="shared" si="3"/>
        <v/>
      </c>
      <c r="B53" s="10" t="str">
        <f>+IF(A53=1,IF(YEAR(G53)&gt;=Parametre!$M$7,"Licence Benjamin, Minime, Cadet",IF(YEAR(G53)&lt;=Parametre!$M$4,"licence Sénior","licence Junior")),"")</f>
        <v/>
      </c>
      <c r="C53" s="10" t="str">
        <f t="shared" si="5"/>
        <v/>
      </c>
      <c r="D53" s="10" t="str">
        <f t="shared" si="4"/>
        <v/>
      </c>
      <c r="E53" s="179"/>
      <c r="F53" s="179"/>
      <c r="G53" s="179"/>
      <c r="H53" s="203"/>
      <c r="I53" s="203"/>
      <c r="J53" s="179"/>
      <c r="K53" s="203"/>
      <c r="L53" s="203"/>
      <c r="M53" s="179"/>
      <c r="N53" s="203"/>
      <c r="O53" s="203"/>
      <c r="P53" s="203"/>
      <c r="Q53" s="203"/>
      <c r="R53" s="179"/>
      <c r="S53" s="179"/>
      <c r="T53" s="179"/>
      <c r="U53" s="179">
        <v>2034</v>
      </c>
      <c r="V53" s="179" t="s">
        <v>240</v>
      </c>
      <c r="W53" s="179">
        <v>5</v>
      </c>
      <c r="X53" s="179">
        <v>0</v>
      </c>
    </row>
    <row r="54" spans="1:24" s="10" customFormat="1" ht="30" hidden="1" customHeight="1" x14ac:dyDescent="0.35">
      <c r="A54" s="10" t="str">
        <f t="shared" si="3"/>
        <v/>
      </c>
      <c r="B54" s="10" t="str">
        <f>+IF(A54=1,IF(YEAR(G54)&gt;=Parametre!$M$7,"Licence Benjamin, Minime, Cadet",IF(YEAR(G54)&lt;=Parametre!$M$4,"licence Sénior","licence Junior")),"")</f>
        <v/>
      </c>
      <c r="C54" s="10" t="str">
        <f t="shared" si="5"/>
        <v/>
      </c>
      <c r="D54" s="10" t="str">
        <f t="shared" si="4"/>
        <v/>
      </c>
      <c r="E54" s="179"/>
      <c r="F54" s="179"/>
      <c r="G54" s="179"/>
      <c r="H54" s="203"/>
      <c r="I54" s="203"/>
      <c r="J54" s="179"/>
      <c r="K54" s="203"/>
      <c r="L54" s="203"/>
      <c r="M54" s="179"/>
      <c r="N54" s="203"/>
      <c r="O54" s="203"/>
      <c r="P54" s="203"/>
      <c r="Q54" s="203"/>
      <c r="R54" s="179"/>
      <c r="S54" s="179"/>
      <c r="T54" s="179"/>
      <c r="U54" s="179">
        <v>2035</v>
      </c>
      <c r="V54" s="179" t="s">
        <v>240</v>
      </c>
      <c r="W54" s="179">
        <v>5</v>
      </c>
      <c r="X54" s="179">
        <v>0</v>
      </c>
    </row>
    <row r="55" spans="1:24" s="10" customFormat="1" ht="30" hidden="1" customHeight="1" x14ac:dyDescent="0.35">
      <c r="A55" s="10" t="str">
        <f t="shared" si="3"/>
        <v/>
      </c>
      <c r="B55" s="10" t="str">
        <f>+IF(A55=1,IF(YEAR(G55)&gt;=Parametre!$M$7,"Licence Benjamin, Minime, Cadet",IF(YEAR(G55)&lt;=Parametre!$M$4,"licence Sénior","licence Junior")),"")</f>
        <v/>
      </c>
      <c r="C55" s="10" t="str">
        <f t="shared" si="5"/>
        <v/>
      </c>
      <c r="D55" s="10" t="str">
        <f t="shared" si="4"/>
        <v/>
      </c>
      <c r="E55" s="179"/>
      <c r="F55" s="179"/>
      <c r="G55" s="179"/>
      <c r="H55" s="203"/>
      <c r="I55" s="203"/>
      <c r="J55" s="179"/>
      <c r="K55" s="203"/>
      <c r="L55" s="203"/>
      <c r="M55" s="179"/>
      <c r="N55" s="203"/>
      <c r="O55" s="203"/>
      <c r="P55" s="203"/>
      <c r="Q55" s="203"/>
      <c r="R55" s="179"/>
      <c r="S55" s="179"/>
      <c r="T55" s="179"/>
      <c r="U55" s="179">
        <v>2036</v>
      </c>
      <c r="V55" s="179" t="s">
        <v>240</v>
      </c>
      <c r="W55" s="179">
        <v>5</v>
      </c>
      <c r="X55" s="179">
        <v>0</v>
      </c>
    </row>
    <row r="56" spans="1:24" s="10" customFormat="1" ht="30" hidden="1" customHeight="1" x14ac:dyDescent="0.35">
      <c r="A56" s="10" t="str">
        <f t="shared" si="3"/>
        <v/>
      </c>
      <c r="B56" s="10" t="str">
        <f>+IF(A56=1,IF(YEAR(G56)&gt;=Parametre!$M$7,"Licence Benjamin, Minime, Cadet",IF(YEAR(G56)&lt;=Parametre!$M$4,"licence Sénior","licence Junior")),"")</f>
        <v/>
      </c>
      <c r="C56" s="10" t="str">
        <f t="shared" si="5"/>
        <v/>
      </c>
      <c r="D56" s="10" t="str">
        <f t="shared" si="4"/>
        <v/>
      </c>
      <c r="E56" s="179"/>
      <c r="F56" s="179"/>
      <c r="G56" s="179"/>
      <c r="H56" s="203"/>
      <c r="I56" s="203"/>
      <c r="J56" s="179"/>
      <c r="K56" s="203"/>
      <c r="L56" s="203"/>
      <c r="M56" s="179"/>
      <c r="N56" s="203"/>
      <c r="O56" s="203"/>
      <c r="P56" s="203"/>
      <c r="Q56" s="203"/>
      <c r="R56" s="179"/>
      <c r="S56" s="179"/>
      <c r="T56" s="179"/>
      <c r="U56" s="179">
        <v>2037</v>
      </c>
      <c r="V56" s="179" t="s">
        <v>240</v>
      </c>
      <c r="W56" s="179">
        <v>5</v>
      </c>
      <c r="X56" s="179">
        <v>0</v>
      </c>
    </row>
    <row r="57" spans="1:24" s="10" customFormat="1" ht="30" hidden="1" customHeight="1" x14ac:dyDescent="0.35">
      <c r="A57" s="10" t="str">
        <f t="shared" si="3"/>
        <v/>
      </c>
      <c r="B57" s="10" t="str">
        <f>+IF(A57=1,IF(YEAR(G57)&gt;=Parametre!$M$7,"Licence Benjamin, Minime, Cadet",IF(YEAR(G57)&lt;=Parametre!$M$4,"licence Sénior","licence Junior")),"")</f>
        <v/>
      </c>
      <c r="C57" s="10" t="str">
        <f t="shared" si="5"/>
        <v/>
      </c>
      <c r="D57" s="10" t="str">
        <f t="shared" si="4"/>
        <v/>
      </c>
      <c r="E57" s="179"/>
      <c r="F57" s="179"/>
      <c r="G57" s="179"/>
      <c r="H57" s="203"/>
      <c r="I57" s="203"/>
      <c r="J57" s="179"/>
      <c r="K57" s="203"/>
      <c r="L57" s="203"/>
      <c r="M57" s="179"/>
      <c r="N57" s="203"/>
      <c r="O57" s="203"/>
      <c r="P57" s="203"/>
      <c r="Q57" s="203"/>
      <c r="R57" s="179"/>
      <c r="S57" s="179"/>
      <c r="T57" s="179"/>
      <c r="U57" s="179">
        <v>2038</v>
      </c>
      <c r="V57" s="179" t="s">
        <v>240</v>
      </c>
      <c r="W57" s="179">
        <v>5</v>
      </c>
      <c r="X57" s="179">
        <v>0</v>
      </c>
    </row>
    <row r="58" spans="1:24" s="10" customFormat="1" ht="30" hidden="1" customHeight="1" x14ac:dyDescent="0.35">
      <c r="A58" s="10" t="str">
        <f t="shared" si="3"/>
        <v/>
      </c>
      <c r="B58" s="10" t="str">
        <f>+IF(A58=1,IF(YEAR(G58)&gt;=Parametre!$M$7,"Licence Benjamin, Minime, Cadet",IF(YEAR(G58)&lt;=Parametre!$M$4,"licence Sénior","licence Junior")),"")</f>
        <v/>
      </c>
      <c r="C58" s="10" t="str">
        <f t="shared" si="5"/>
        <v/>
      </c>
      <c r="D58" s="10" t="str">
        <f t="shared" si="4"/>
        <v/>
      </c>
      <c r="E58" s="179"/>
      <c r="F58" s="179"/>
      <c r="G58" s="179"/>
      <c r="H58" s="203"/>
      <c r="I58" s="203"/>
      <c r="J58" s="179"/>
      <c r="K58" s="203"/>
      <c r="L58" s="203"/>
      <c r="M58" s="179"/>
      <c r="N58" s="203"/>
      <c r="O58" s="203"/>
      <c r="P58" s="203"/>
      <c r="Q58" s="203"/>
      <c r="R58" s="179"/>
      <c r="S58" s="179"/>
      <c r="T58" s="179"/>
      <c r="U58" s="179">
        <v>2039</v>
      </c>
      <c r="V58" s="179" t="s">
        <v>240</v>
      </c>
      <c r="W58" s="179">
        <v>5</v>
      </c>
      <c r="X58" s="179">
        <v>0</v>
      </c>
    </row>
    <row r="59" spans="1:24" s="10" customFormat="1" ht="30" hidden="1" customHeight="1" x14ac:dyDescent="0.35">
      <c r="A59" s="10" t="str">
        <f t="shared" si="3"/>
        <v/>
      </c>
      <c r="B59" s="10" t="str">
        <f>+IF(A59=1,IF(YEAR(G59)&gt;=Parametre!$M$7,"Licence Benjamin, Minime, Cadet",IF(YEAR(G59)&lt;=Parametre!$M$4,"licence Sénior","licence Junior")),"")</f>
        <v/>
      </c>
      <c r="C59" s="10" t="str">
        <f t="shared" si="5"/>
        <v/>
      </c>
      <c r="D59" s="10" t="str">
        <f t="shared" si="4"/>
        <v/>
      </c>
      <c r="E59" s="179"/>
      <c r="F59" s="179"/>
      <c r="G59" s="179"/>
      <c r="H59" s="203"/>
      <c r="I59" s="203"/>
      <c r="J59" s="179"/>
      <c r="K59" s="203"/>
      <c r="L59" s="203"/>
      <c r="M59" s="179"/>
      <c r="N59" s="203"/>
      <c r="O59" s="203"/>
      <c r="P59" s="203"/>
      <c r="Q59" s="203"/>
      <c r="R59" s="179"/>
      <c r="S59" s="179"/>
      <c r="T59" s="179"/>
      <c r="U59" s="179">
        <v>2040</v>
      </c>
      <c r="V59" s="179" t="s">
        <v>240</v>
      </c>
      <c r="W59" s="179">
        <v>5</v>
      </c>
      <c r="X59" s="179">
        <v>0</v>
      </c>
    </row>
    <row r="60" spans="1:24" s="10" customFormat="1" ht="30" hidden="1" customHeight="1" x14ac:dyDescent="0.35">
      <c r="A60" s="10" t="str">
        <f t="shared" si="3"/>
        <v/>
      </c>
      <c r="B60" s="10" t="str">
        <f>+IF(A60=1,IF(YEAR(G60)&gt;=Parametre!$M$7,"Licence Benjamin, Minime, Cadet",IF(YEAR(G60)&lt;=Parametre!$M$4,"licence Sénior","licence Junior")),"")</f>
        <v/>
      </c>
      <c r="C60" s="10" t="str">
        <f t="shared" si="5"/>
        <v/>
      </c>
      <c r="D60" s="10" t="str">
        <f t="shared" si="4"/>
        <v/>
      </c>
      <c r="E60" s="179"/>
      <c r="F60" s="179"/>
      <c r="G60" s="179"/>
      <c r="H60" s="203"/>
      <c r="I60" s="203"/>
      <c r="J60" s="179"/>
      <c r="K60" s="203"/>
      <c r="L60" s="203"/>
      <c r="M60" s="179"/>
      <c r="N60" s="203"/>
      <c r="O60" s="203"/>
      <c r="P60" s="203"/>
      <c r="Q60" s="203"/>
      <c r="R60" s="179"/>
      <c r="S60" s="179"/>
      <c r="T60" s="179"/>
      <c r="U60" s="179">
        <v>2041</v>
      </c>
      <c r="V60" s="179" t="s">
        <v>240</v>
      </c>
      <c r="W60" s="179">
        <v>5</v>
      </c>
      <c r="X60" s="179">
        <v>0</v>
      </c>
    </row>
    <row r="61" spans="1:24" s="10" customFormat="1" ht="30" hidden="1" customHeight="1" x14ac:dyDescent="0.35">
      <c r="A61" s="10" t="str">
        <f t="shared" si="3"/>
        <v/>
      </c>
      <c r="B61" s="10" t="str">
        <f>+IF(A61=1,IF(YEAR(G61)&gt;=Parametre!$M$7,"Licence Benjamin, Minime, Cadet",IF(YEAR(G61)&lt;=Parametre!$M$4,"licence Sénior","licence Junior")),"")</f>
        <v/>
      </c>
      <c r="C61" s="10" t="str">
        <f t="shared" si="5"/>
        <v/>
      </c>
      <c r="D61" s="10" t="str">
        <f t="shared" si="4"/>
        <v/>
      </c>
      <c r="E61" s="179"/>
      <c r="F61" s="179"/>
      <c r="G61" s="179"/>
      <c r="H61" s="203"/>
      <c r="I61" s="203"/>
      <c r="J61" s="179"/>
      <c r="K61" s="203"/>
      <c r="L61" s="203"/>
      <c r="M61" s="179"/>
      <c r="N61" s="203"/>
      <c r="O61" s="203"/>
      <c r="P61" s="203"/>
      <c r="Q61" s="203"/>
      <c r="R61" s="179"/>
      <c r="S61" s="179"/>
      <c r="T61" s="179"/>
      <c r="U61" s="179">
        <v>2042</v>
      </c>
      <c r="V61" s="179" t="s">
        <v>240</v>
      </c>
      <c r="W61" s="179">
        <v>5</v>
      </c>
      <c r="X61" s="179">
        <v>0</v>
      </c>
    </row>
    <row r="62" spans="1:24" ht="18" x14ac:dyDescent="0.35">
      <c r="A62" s="10" t="str">
        <f t="shared" si="3"/>
        <v/>
      </c>
      <c r="B62" s="10" t="str">
        <f>+IF(A62=1,IF(YEAR(G62)&gt;=Parametre!$M$7,"Licence Benjamin, Minime, Cadet",IF(YEAR(G62)&lt;=Parametre!$M$4,"licence Sénior","licence Junior")),"")</f>
        <v/>
      </c>
      <c r="C62" s="10" t="str">
        <f t="shared" si="5"/>
        <v/>
      </c>
      <c r="D62" s="10" t="str">
        <f t="shared" si="4"/>
        <v/>
      </c>
      <c r="G62" s="204"/>
      <c r="T62" s="204"/>
    </row>
  </sheetData>
  <sheetProtection selectLockedCells="1" selectUnlockedCells="1"/>
  <autoFilter ref="E16:X61" xr:uid="{00000000-0009-0000-0000-000003000000}">
    <filterColumn colId="9" showButton="0"/>
    <filterColumn colId="10" showButton="0"/>
    <filterColumn colId="11" showButton="0"/>
    <sortState xmlns:xlrd2="http://schemas.microsoft.com/office/spreadsheetml/2017/richdata2" ref="E13:X61">
      <sortCondition ref="E12"/>
    </sortState>
  </autoFilter>
  <mergeCells count="7">
    <mergeCell ref="AA16:AC16"/>
    <mergeCell ref="F5:H5"/>
    <mergeCell ref="J5:L5"/>
    <mergeCell ref="J6:L6"/>
    <mergeCell ref="F7:H7"/>
    <mergeCell ref="F10:H10"/>
    <mergeCell ref="N16:Q16"/>
  </mergeCells>
  <conditionalFormatting sqref="D17:D62">
    <cfRule type="containsText" dxfId="60" priority="11" operator="containsText" text="erreur">
      <formula>NOT(ISERROR(SEARCH("erreur",D17)))</formula>
    </cfRule>
  </conditionalFormatting>
  <conditionalFormatting sqref="E17:X61">
    <cfRule type="containsBlanks" dxfId="59" priority="2">
      <formula>LEN(TRIM(E17))=0</formula>
    </cfRule>
  </conditionalFormatting>
  <printOptions horizontalCentered="1" verticalCentered="1"/>
  <pageMargins left="0.19652777777777777" right="0.19652777777777777" top="0.15763888888888888" bottom="0.15763888888888888" header="0.51180555555555551" footer="0.51180555555555551"/>
  <pageSetup paperSize="9" scale="69" firstPageNumber="0" fitToHeight="0" orientation="landscape" horizontalDpi="300" verticalDpi="300" r:id="rId1"/>
  <headerFooter alignWithMargins="0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5">
    <tabColor rgb="FF92D050"/>
    <pageSetUpPr fitToPage="1"/>
  </sheetPr>
  <dimension ref="A2:AF76"/>
  <sheetViews>
    <sheetView topLeftCell="E1" zoomScale="78" zoomScaleNormal="78" workbookViewId="0">
      <selection activeCell="E17" sqref="E17"/>
    </sheetView>
  </sheetViews>
  <sheetFormatPr baseColWidth="10" defaultColWidth="14.5546875" defaultRowHeight="14.4" outlineLevelCol="1" x14ac:dyDescent="0.3"/>
  <cols>
    <col min="1" max="1" width="14.5546875" style="7" hidden="1" customWidth="1" outlineLevel="1"/>
    <col min="2" max="2" width="19.6640625" style="7" hidden="1" customWidth="1" outlineLevel="1"/>
    <col min="3" max="3" width="21.33203125" style="7" hidden="1" customWidth="1" outlineLevel="1"/>
    <col min="4" max="4" width="20" style="7" hidden="1" customWidth="1" outlineLevel="1"/>
    <col min="5" max="5" width="24.109375" style="8" customWidth="1" collapsed="1"/>
    <col min="6" max="6" width="26.33203125" style="6" customWidth="1"/>
    <col min="7" max="7" width="16.44140625" style="6" customWidth="1"/>
    <col min="8" max="8" width="7.44140625" style="6" customWidth="1"/>
    <col min="9" max="9" width="13.33203125" style="6" customWidth="1"/>
    <col min="10" max="11" width="0.109375" style="6" customWidth="1"/>
    <col min="12" max="12" width="14.5546875" style="6" customWidth="1"/>
    <col min="13" max="13" width="0.109375" style="6" customWidth="1"/>
    <col min="14" max="14" width="33.6640625" style="21" customWidth="1"/>
    <col min="15" max="15" width="0.109375" style="6" customWidth="1"/>
    <col min="16" max="16" width="10.77734375" style="21" customWidth="1"/>
    <col min="17" max="17" width="20.77734375" style="6" customWidth="1"/>
    <col min="18" max="24" width="15.5546875" style="6" hidden="1" customWidth="1"/>
    <col min="25" max="26" width="10.77734375" style="6" customWidth="1"/>
    <col min="27" max="27" width="30.77734375" style="6" customWidth="1"/>
    <col min="28" max="28" width="18.77734375" style="6" customWidth="1"/>
    <col min="29" max="30" width="10.77734375" style="6" customWidth="1"/>
    <col min="31" max="31" width="15.5546875" style="7" customWidth="1"/>
    <col min="32" max="261" width="14.5546875" style="7"/>
    <col min="262" max="282" width="14.5546875" style="7" customWidth="1"/>
    <col min="283" max="517" width="14.5546875" style="7"/>
    <col min="518" max="538" width="14.5546875" style="7" customWidth="1"/>
    <col min="539" max="773" width="14.5546875" style="7"/>
    <col min="774" max="794" width="14.5546875" style="7" customWidth="1"/>
    <col min="795" max="1029" width="14.5546875" style="7"/>
    <col min="1030" max="1050" width="14.5546875" style="7" customWidth="1"/>
    <col min="1051" max="1285" width="14.5546875" style="7"/>
    <col min="1286" max="1306" width="14.5546875" style="7" customWidth="1"/>
    <col min="1307" max="1541" width="14.5546875" style="7"/>
    <col min="1542" max="1562" width="14.5546875" style="7" customWidth="1"/>
    <col min="1563" max="1797" width="14.5546875" style="7"/>
    <col min="1798" max="1818" width="14.5546875" style="7" customWidth="1"/>
    <col min="1819" max="2053" width="14.5546875" style="7"/>
    <col min="2054" max="2074" width="14.5546875" style="7" customWidth="1"/>
    <col min="2075" max="2309" width="14.5546875" style="7"/>
    <col min="2310" max="2330" width="14.5546875" style="7" customWidth="1"/>
    <col min="2331" max="2565" width="14.5546875" style="7"/>
    <col min="2566" max="2586" width="14.5546875" style="7" customWidth="1"/>
    <col min="2587" max="2821" width="14.5546875" style="7"/>
    <col min="2822" max="2842" width="14.5546875" style="7" customWidth="1"/>
    <col min="2843" max="3077" width="14.5546875" style="7"/>
    <col min="3078" max="3098" width="14.5546875" style="7" customWidth="1"/>
    <col min="3099" max="3333" width="14.5546875" style="7"/>
    <col min="3334" max="3354" width="14.5546875" style="7" customWidth="1"/>
    <col min="3355" max="3589" width="14.5546875" style="7"/>
    <col min="3590" max="3610" width="14.5546875" style="7" customWidth="1"/>
    <col min="3611" max="3845" width="14.5546875" style="7"/>
    <col min="3846" max="3866" width="14.5546875" style="7" customWidth="1"/>
    <col min="3867" max="4101" width="14.5546875" style="7"/>
    <col min="4102" max="4122" width="14.5546875" style="7" customWidth="1"/>
    <col min="4123" max="4357" width="14.5546875" style="7"/>
    <col min="4358" max="4378" width="14.5546875" style="7" customWidth="1"/>
    <col min="4379" max="4613" width="14.5546875" style="7"/>
    <col min="4614" max="4634" width="14.5546875" style="7" customWidth="1"/>
    <col min="4635" max="4869" width="14.5546875" style="7"/>
    <col min="4870" max="4890" width="14.5546875" style="7" customWidth="1"/>
    <col min="4891" max="5125" width="14.5546875" style="7"/>
    <col min="5126" max="5146" width="14.5546875" style="7" customWidth="1"/>
    <col min="5147" max="5381" width="14.5546875" style="7"/>
    <col min="5382" max="5402" width="14.5546875" style="7" customWidth="1"/>
    <col min="5403" max="5637" width="14.5546875" style="7"/>
    <col min="5638" max="5658" width="14.5546875" style="7" customWidth="1"/>
    <col min="5659" max="5893" width="14.5546875" style="7"/>
    <col min="5894" max="5914" width="14.5546875" style="7" customWidth="1"/>
    <col min="5915" max="6149" width="14.5546875" style="7"/>
    <col min="6150" max="6170" width="14.5546875" style="7" customWidth="1"/>
    <col min="6171" max="6405" width="14.5546875" style="7"/>
    <col min="6406" max="6426" width="14.5546875" style="7" customWidth="1"/>
    <col min="6427" max="6661" width="14.5546875" style="7"/>
    <col min="6662" max="6682" width="14.5546875" style="7" customWidth="1"/>
    <col min="6683" max="6917" width="14.5546875" style="7"/>
    <col min="6918" max="6938" width="14.5546875" style="7" customWidth="1"/>
    <col min="6939" max="7173" width="14.5546875" style="7"/>
    <col min="7174" max="7194" width="14.5546875" style="7" customWidth="1"/>
    <col min="7195" max="7429" width="14.5546875" style="7"/>
    <col min="7430" max="7450" width="14.5546875" style="7" customWidth="1"/>
    <col min="7451" max="7685" width="14.5546875" style="7"/>
    <col min="7686" max="7706" width="14.5546875" style="7" customWidth="1"/>
    <col min="7707" max="7941" width="14.5546875" style="7"/>
    <col min="7942" max="7962" width="14.5546875" style="7" customWidth="1"/>
    <col min="7963" max="8197" width="14.5546875" style="7"/>
    <col min="8198" max="8218" width="14.5546875" style="7" customWidth="1"/>
    <col min="8219" max="8453" width="14.5546875" style="7"/>
    <col min="8454" max="8474" width="14.5546875" style="7" customWidth="1"/>
    <col min="8475" max="8709" width="14.5546875" style="7"/>
    <col min="8710" max="8730" width="14.5546875" style="7" customWidth="1"/>
    <col min="8731" max="8965" width="14.5546875" style="7"/>
    <col min="8966" max="8986" width="14.5546875" style="7" customWidth="1"/>
    <col min="8987" max="9221" width="14.5546875" style="7"/>
    <col min="9222" max="9242" width="14.5546875" style="7" customWidth="1"/>
    <col min="9243" max="9477" width="14.5546875" style="7"/>
    <col min="9478" max="9498" width="14.5546875" style="7" customWidth="1"/>
    <col min="9499" max="9733" width="14.5546875" style="7"/>
    <col min="9734" max="9754" width="14.5546875" style="7" customWidth="1"/>
    <col min="9755" max="9989" width="14.5546875" style="7"/>
    <col min="9990" max="10010" width="14.5546875" style="7" customWidth="1"/>
    <col min="10011" max="10245" width="14.5546875" style="7"/>
    <col min="10246" max="10266" width="14.5546875" style="7" customWidth="1"/>
    <col min="10267" max="10501" width="14.5546875" style="7"/>
    <col min="10502" max="10522" width="14.5546875" style="7" customWidth="1"/>
    <col min="10523" max="10757" width="14.5546875" style="7"/>
    <col min="10758" max="10778" width="14.5546875" style="7" customWidth="1"/>
    <col min="10779" max="11013" width="14.5546875" style="7"/>
    <col min="11014" max="11034" width="14.5546875" style="7" customWidth="1"/>
    <col min="11035" max="11269" width="14.5546875" style="7"/>
    <col min="11270" max="11290" width="14.5546875" style="7" customWidth="1"/>
    <col min="11291" max="11525" width="14.5546875" style="7"/>
    <col min="11526" max="11546" width="14.5546875" style="7" customWidth="1"/>
    <col min="11547" max="11781" width="14.5546875" style="7"/>
    <col min="11782" max="11802" width="14.5546875" style="7" customWidth="1"/>
    <col min="11803" max="12037" width="14.5546875" style="7"/>
    <col min="12038" max="12058" width="14.5546875" style="7" customWidth="1"/>
    <col min="12059" max="12293" width="14.5546875" style="7"/>
    <col min="12294" max="12314" width="14.5546875" style="7" customWidth="1"/>
    <col min="12315" max="12549" width="14.5546875" style="7"/>
    <col min="12550" max="12570" width="14.5546875" style="7" customWidth="1"/>
    <col min="12571" max="12805" width="14.5546875" style="7"/>
    <col min="12806" max="12826" width="14.5546875" style="7" customWidth="1"/>
    <col min="12827" max="13061" width="14.5546875" style="7"/>
    <col min="13062" max="13082" width="14.5546875" style="7" customWidth="1"/>
    <col min="13083" max="13317" width="14.5546875" style="7"/>
    <col min="13318" max="13338" width="14.5546875" style="7" customWidth="1"/>
    <col min="13339" max="13573" width="14.5546875" style="7"/>
    <col min="13574" max="13594" width="14.5546875" style="7" customWidth="1"/>
    <col min="13595" max="13829" width="14.5546875" style="7"/>
    <col min="13830" max="13850" width="14.5546875" style="7" customWidth="1"/>
    <col min="13851" max="14085" width="14.5546875" style="7"/>
    <col min="14086" max="14106" width="14.5546875" style="7" customWidth="1"/>
    <col min="14107" max="14341" width="14.5546875" style="7"/>
    <col min="14342" max="14362" width="14.5546875" style="7" customWidth="1"/>
    <col min="14363" max="14597" width="14.5546875" style="7"/>
    <col min="14598" max="14618" width="14.5546875" style="7" customWidth="1"/>
    <col min="14619" max="14853" width="14.5546875" style="7"/>
    <col min="14854" max="14874" width="14.5546875" style="7" customWidth="1"/>
    <col min="14875" max="15109" width="14.5546875" style="7"/>
    <col min="15110" max="15130" width="14.5546875" style="7" customWidth="1"/>
    <col min="15131" max="15365" width="14.5546875" style="7"/>
    <col min="15366" max="15386" width="14.5546875" style="7" customWidth="1"/>
    <col min="15387" max="15621" width="14.5546875" style="7"/>
    <col min="15622" max="15642" width="14.5546875" style="7" customWidth="1"/>
    <col min="15643" max="15877" width="14.5546875" style="7"/>
    <col min="15878" max="15898" width="14.5546875" style="7" customWidth="1"/>
    <col min="15899" max="16133" width="14.5546875" style="7"/>
    <col min="16134" max="16154" width="14.5546875" style="7" customWidth="1"/>
    <col min="16155" max="16384" width="14.5546875" style="7"/>
  </cols>
  <sheetData>
    <row r="2" spans="1:32" x14ac:dyDescent="0.3">
      <c r="C2" s="6"/>
      <c r="D2" s="6"/>
      <c r="I2" s="82" t="s">
        <v>190</v>
      </c>
    </row>
    <row r="3" spans="1:32" x14ac:dyDescent="0.3">
      <c r="C3" s="82" t="s">
        <v>190</v>
      </c>
      <c r="D3" s="6"/>
    </row>
    <row r="4" spans="1:32" ht="15" thickBot="1" x14ac:dyDescent="0.35">
      <c r="C4" s="6"/>
      <c r="D4" s="6"/>
    </row>
    <row r="5" spans="1:32" ht="21.6" thickBot="1" x14ac:dyDescent="0.35">
      <c r="E5" s="3" t="s">
        <v>0</v>
      </c>
      <c r="F5" s="255">
        <f>'DONNEES CLUB'!$B$5</f>
        <v>0</v>
      </c>
      <c r="G5" s="256"/>
      <c r="H5" s="257"/>
      <c r="I5" s="4" t="s">
        <v>7</v>
      </c>
      <c r="J5" s="259" t="e">
        <f>+VLOOKUP($F$5,Parametre!A:G,7,FALSE)</f>
        <v>#N/A</v>
      </c>
      <c r="K5" s="259"/>
      <c r="L5" s="259"/>
      <c r="M5" s="5"/>
      <c r="N5" s="20" t="s">
        <v>149</v>
      </c>
      <c r="O5" s="13"/>
      <c r="P5" s="20" t="e">
        <f>VLOOKUP(F5,Parametre!A:G,2,FALSE)</f>
        <v>#N/A</v>
      </c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</row>
    <row r="6" spans="1:32" ht="18.600000000000001" thickBot="1" x14ac:dyDescent="0.4">
      <c r="J6" s="260"/>
      <c r="K6" s="260"/>
      <c r="L6" s="260"/>
      <c r="M6" s="9"/>
      <c r="N6" s="20" t="s">
        <v>152</v>
      </c>
      <c r="O6" s="13"/>
      <c r="P6" s="20" t="e">
        <f>+IF('DONNEES CLUB'!$B$10="",'DONNEES CLUB'!B17,'DONNEES CLUB'!B10)</f>
        <v>#N/A</v>
      </c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2" ht="18.600000000000001" thickBot="1" x14ac:dyDescent="0.4">
      <c r="E7" s="3" t="s">
        <v>1</v>
      </c>
      <c r="F7" s="261">
        <f ca="1">IF('DONNEES CLUB'!B7="","merci de saisir une date dans onglet de club",'DONNEES CLUB'!B7)</f>
        <v>46057</v>
      </c>
      <c r="G7" s="261"/>
      <c r="H7" s="261"/>
      <c r="J7" s="9"/>
      <c r="K7" s="9"/>
      <c r="L7" s="9"/>
      <c r="M7" s="9"/>
      <c r="N7" s="20" t="s">
        <v>153</v>
      </c>
      <c r="O7" s="13"/>
      <c r="P7" s="20" t="e">
        <f>+IF('DONNEES CLUB'!$B$10="",'DONNEES CLUB'!B18,'DONNEES CLUB'!B11)</f>
        <v>#N/A</v>
      </c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</row>
    <row r="8" spans="1:32" ht="18" x14ac:dyDescent="0.35">
      <c r="E8" s="3"/>
      <c r="J8" s="9"/>
      <c r="K8" s="9"/>
      <c r="L8" s="9"/>
      <c r="M8" s="9"/>
      <c r="N8" s="20"/>
      <c r="O8" s="13"/>
      <c r="P8" s="20" t="e">
        <f>+IF('DONNEES CLUB'!$B$10="",'DONNEES CLUB'!B19,'DONNEES CLUB'!B12)</f>
        <v>#N/A</v>
      </c>
      <c r="Q8" s="13" t="e">
        <f>+IF('DONNEES CLUB'!$B$10="",'DONNEES CLUB'!B20,'DONNEES CLUB'!B13)</f>
        <v>#N/A</v>
      </c>
      <c r="R8" s="129"/>
      <c r="S8" s="129"/>
      <c r="T8" s="129"/>
      <c r="U8" s="129"/>
      <c r="V8" s="129"/>
      <c r="W8" s="129"/>
      <c r="X8" s="13"/>
      <c r="Y8" s="13"/>
      <c r="Z8" s="129"/>
      <c r="AA8" s="129"/>
      <c r="AB8" s="129"/>
      <c r="AC8" s="129"/>
      <c r="AD8" s="129"/>
    </row>
    <row r="9" spans="1:32" ht="18.600000000000001" thickBot="1" x14ac:dyDescent="0.4">
      <c r="E9" s="3"/>
      <c r="J9" s="9"/>
      <c r="K9" s="9"/>
      <c r="L9" s="9"/>
      <c r="M9" s="9"/>
      <c r="R9" s="128"/>
      <c r="S9" s="128"/>
      <c r="T9" s="128"/>
      <c r="U9" s="128"/>
      <c r="V9" s="128"/>
      <c r="W9" s="128"/>
      <c r="Z9" s="128"/>
      <c r="AA9" s="128"/>
      <c r="AB9" s="128"/>
      <c r="AC9" s="128"/>
      <c r="AD9" s="128"/>
    </row>
    <row r="10" spans="1:32" ht="24" thickBot="1" x14ac:dyDescent="0.5">
      <c r="E10" s="22" t="s">
        <v>163</v>
      </c>
      <c r="F10" s="264" t="s">
        <v>193</v>
      </c>
      <c r="G10" s="264"/>
      <c r="H10" s="264"/>
      <c r="J10" s="9"/>
      <c r="K10" s="9"/>
      <c r="L10" s="9"/>
      <c r="M10" s="9"/>
      <c r="R10" s="128"/>
      <c r="S10" s="128"/>
      <c r="T10" s="128"/>
      <c r="U10" s="128"/>
      <c r="V10" s="128"/>
      <c r="W10" s="128"/>
      <c r="Z10" s="128"/>
      <c r="AA10" s="128"/>
      <c r="AB10" s="128"/>
      <c r="AC10" s="128"/>
      <c r="AD10" s="128"/>
    </row>
    <row r="11" spans="1:32" ht="37.5" customHeight="1" x14ac:dyDescent="0.35">
      <c r="E11" s="3"/>
      <c r="J11" s="9"/>
      <c r="K11" s="9"/>
      <c r="L11" s="9"/>
      <c r="M11" s="9"/>
      <c r="R11" s="128"/>
      <c r="S11" s="128"/>
      <c r="T11" s="128"/>
      <c r="U11" s="128"/>
      <c r="V11" s="128"/>
      <c r="W11" s="128"/>
      <c r="Z11" s="128"/>
      <c r="AA11" s="128"/>
      <c r="AB11" s="128"/>
      <c r="AC11" s="128"/>
      <c r="AD11" s="128"/>
    </row>
    <row r="12" spans="1:32" ht="21.6" thickBot="1" x14ac:dyDescent="0.45">
      <c r="E12" s="24" t="s">
        <v>188</v>
      </c>
      <c r="F12" s="24"/>
      <c r="J12" s="9"/>
      <c r="K12" s="9"/>
      <c r="L12" s="9"/>
      <c r="M12" s="9"/>
      <c r="R12" s="128"/>
      <c r="S12" s="128"/>
      <c r="T12" s="128"/>
      <c r="U12" s="128"/>
      <c r="V12" s="128"/>
      <c r="W12" s="128"/>
      <c r="Z12" s="128"/>
      <c r="AA12" s="128"/>
      <c r="AB12" s="128"/>
      <c r="AC12" s="128"/>
      <c r="AD12" s="128"/>
    </row>
    <row r="13" spans="1:32" ht="18.600000000000001" thickBot="1" x14ac:dyDescent="0.4">
      <c r="E13" s="76" t="s">
        <v>187</v>
      </c>
      <c r="F13" s="77"/>
      <c r="G13" s="78"/>
      <c r="H13" s="79"/>
      <c r="J13" s="9"/>
      <c r="K13" s="9"/>
      <c r="L13" s="9"/>
      <c r="M13" s="9"/>
      <c r="R13" s="128"/>
      <c r="S13" s="128"/>
      <c r="T13" s="128"/>
      <c r="U13" s="128"/>
      <c r="V13" s="128"/>
      <c r="W13" s="128"/>
      <c r="Z13" s="128"/>
      <c r="AA13" s="128"/>
      <c r="AB13" s="128"/>
      <c r="AC13" s="128"/>
      <c r="AD13" s="128"/>
    </row>
    <row r="14" spans="1:32" ht="18" x14ac:dyDescent="0.35">
      <c r="E14" s="3"/>
      <c r="J14" s="9"/>
      <c r="K14" s="9"/>
      <c r="L14" s="9"/>
      <c r="M14" s="9"/>
      <c r="R14" s="128"/>
      <c r="S14" s="128"/>
      <c r="T14" s="128"/>
      <c r="U14" s="128"/>
      <c r="V14" s="128"/>
      <c r="W14" s="128"/>
      <c r="Z14" s="128"/>
      <c r="AA14" s="128"/>
      <c r="AB14" s="128"/>
      <c r="AC14" s="128"/>
      <c r="AD14" s="128"/>
    </row>
    <row r="15" spans="1:32" ht="29.25" customHeight="1" thickBot="1" x14ac:dyDescent="0.4">
      <c r="E15" s="3"/>
      <c r="J15" s="9"/>
      <c r="K15" s="9"/>
      <c r="L15" s="9"/>
      <c r="M15" s="9"/>
      <c r="R15" s="128"/>
      <c r="S15" s="128"/>
      <c r="T15" s="128"/>
      <c r="U15" s="128"/>
      <c r="V15" s="128"/>
      <c r="W15" s="128"/>
      <c r="Z15" s="128"/>
      <c r="AA15" s="128"/>
      <c r="AB15" s="128"/>
      <c r="AC15" s="128"/>
      <c r="AD15" s="128"/>
    </row>
    <row r="16" spans="1:32" ht="141" customHeight="1" x14ac:dyDescent="0.35">
      <c r="A16" s="120" t="s">
        <v>241</v>
      </c>
      <c r="B16" s="121" t="s">
        <v>147</v>
      </c>
      <c r="C16" s="121" t="s">
        <v>245</v>
      </c>
      <c r="D16" s="122" t="s">
        <v>242</v>
      </c>
      <c r="E16" s="80" t="s">
        <v>166</v>
      </c>
      <c r="F16" s="81" t="s">
        <v>167</v>
      </c>
      <c r="G16" s="14" t="s">
        <v>3</v>
      </c>
      <c r="H16" s="14" t="s">
        <v>143</v>
      </c>
      <c r="I16" s="14" t="s">
        <v>5</v>
      </c>
      <c r="J16" s="15" t="s">
        <v>144</v>
      </c>
      <c r="K16" s="16" t="s">
        <v>145</v>
      </c>
      <c r="L16" s="14" t="s">
        <v>2</v>
      </c>
      <c r="M16" s="14" t="s">
        <v>150</v>
      </c>
      <c r="N16" s="254" t="s">
        <v>4</v>
      </c>
      <c r="O16" s="254"/>
      <c r="P16" s="254"/>
      <c r="Q16" s="254"/>
      <c r="R16" s="241"/>
      <c r="S16" s="246" t="s">
        <v>395</v>
      </c>
      <c r="T16" s="247" t="s">
        <v>151</v>
      </c>
      <c r="U16" s="247" t="s">
        <v>146</v>
      </c>
      <c r="V16" s="247" t="s">
        <v>147</v>
      </c>
      <c r="W16" s="248" t="s">
        <v>6</v>
      </c>
      <c r="X16" s="249" t="s">
        <v>148</v>
      </c>
      <c r="Y16" s="233" t="s">
        <v>395</v>
      </c>
      <c r="Z16" s="236" t="s">
        <v>390</v>
      </c>
      <c r="AA16" s="245" t="s">
        <v>446</v>
      </c>
      <c r="AB16" s="237" t="s">
        <v>445</v>
      </c>
      <c r="AC16" s="242" t="s">
        <v>393</v>
      </c>
      <c r="AD16" s="242" t="s">
        <v>394</v>
      </c>
      <c r="AE16" s="243"/>
      <c r="AF16" s="238"/>
    </row>
    <row r="17" spans="1:30" s="10" customFormat="1" ht="30" customHeight="1" x14ac:dyDescent="0.35">
      <c r="A17" s="10" t="str">
        <f>+IF(E17&lt;&gt;"",1,"")</f>
        <v/>
      </c>
      <c r="B17" s="10" t="str">
        <f>+IF(A17=1,IF(YEAR(G17)&gt;=Parametre!$M$7,"Licence Benjamin, Minime, Cadet",IF(YEAR(G17)&lt;=Parametre!$M$4,"licence Sénior","licence Junior")),"")</f>
        <v/>
      </c>
      <c r="C17" s="10" t="str">
        <f>+IF(A17=1,IF(OR(K17&lt;&gt;29,M17&lt;&gt;$J$5),$F$10,"renouvellement"),"")</f>
        <v/>
      </c>
      <c r="D17" s="10" t="str">
        <f>+IF(OR(C17=$F$10,C17=""),"","erreur")</f>
        <v/>
      </c>
      <c r="E17" s="301"/>
      <c r="F17" s="301"/>
      <c r="G17" s="301"/>
      <c r="H17" s="301"/>
      <c r="I17" s="301"/>
      <c r="J17" s="278"/>
      <c r="K17" s="279"/>
      <c r="L17" s="302"/>
      <c r="M17" s="279"/>
      <c r="N17" s="301"/>
      <c r="O17" s="303"/>
      <c r="P17" s="304"/>
      <c r="Q17" s="305"/>
      <c r="R17" s="306"/>
      <c r="S17" s="307"/>
      <c r="T17" s="308"/>
      <c r="U17" s="309"/>
      <c r="V17" s="309"/>
      <c r="W17" s="309"/>
      <c r="X17" s="309"/>
      <c r="Y17" s="306"/>
      <c r="Z17" s="310"/>
      <c r="AA17" s="315"/>
      <c r="AB17" s="310"/>
      <c r="AC17" s="310"/>
      <c r="AD17" s="310"/>
    </row>
    <row r="18" spans="1:30" s="10" customFormat="1" ht="30" customHeight="1" x14ac:dyDescent="0.35">
      <c r="A18" s="10" t="str">
        <f t="shared" ref="A18:A76" si="0">+IF(E18&lt;&gt;"",1,"")</f>
        <v/>
      </c>
      <c r="B18" s="10" t="str">
        <f>+IF(A18=1,IF(YEAR(G18)&gt;=Parametre!$M$7,"Licence Benjamin, Minime, Cadet",IF(YEAR(G18)&lt;=Parametre!$M$4,"licence Sénior","licence Junior")),"")</f>
        <v/>
      </c>
      <c r="C18" s="10" t="str">
        <f t="shared" ref="C18:C76" si="1">+IF(A18=1,IF(OR(K18&lt;&gt;29,M18&lt;&gt;$J$5),$F$10,"renouvellement"),"")</f>
        <v/>
      </c>
      <c r="D18" s="10" t="str">
        <f t="shared" ref="D18:D76" si="2">+IF(OR(C18=$F$10,C18=""),"","erreur")</f>
        <v/>
      </c>
      <c r="E18" s="301"/>
      <c r="F18" s="301"/>
      <c r="G18" s="301"/>
      <c r="H18" s="301"/>
      <c r="I18" s="301"/>
      <c r="J18" s="278"/>
      <c r="K18" s="279"/>
      <c r="L18" s="302"/>
      <c r="M18" s="279"/>
      <c r="N18" s="301"/>
      <c r="O18" s="303"/>
      <c r="P18" s="304"/>
      <c r="Q18" s="305"/>
      <c r="R18" s="306"/>
      <c r="S18" s="307"/>
      <c r="T18" s="308"/>
      <c r="U18" s="309"/>
      <c r="V18" s="309"/>
      <c r="W18" s="309"/>
      <c r="X18" s="309"/>
      <c r="Y18" s="306"/>
      <c r="Z18" s="310"/>
      <c r="AA18" s="315"/>
      <c r="AB18" s="310"/>
      <c r="AC18" s="310"/>
      <c r="AD18" s="310"/>
    </row>
    <row r="19" spans="1:30" s="10" customFormat="1" ht="30" customHeight="1" x14ac:dyDescent="0.35">
      <c r="A19" s="10" t="str">
        <f t="shared" si="0"/>
        <v/>
      </c>
      <c r="B19" s="10" t="str">
        <f>+IF(A19=1,IF(YEAR(G19)&gt;=Parametre!$M$7,"Licence Benjamin, Minime, Cadet",IF(YEAR(G19)&lt;=Parametre!$M$4,"licence Sénior","licence Junior")),"")</f>
        <v/>
      </c>
      <c r="C19" s="10" t="str">
        <f t="shared" si="1"/>
        <v/>
      </c>
      <c r="D19" s="10" t="str">
        <f t="shared" si="2"/>
        <v/>
      </c>
      <c r="E19" s="301"/>
      <c r="F19" s="301"/>
      <c r="G19" s="301"/>
      <c r="H19" s="301"/>
      <c r="I19" s="301"/>
      <c r="J19" s="278"/>
      <c r="K19" s="279"/>
      <c r="L19" s="302"/>
      <c r="M19" s="279"/>
      <c r="N19" s="301"/>
      <c r="O19" s="303"/>
      <c r="P19" s="304"/>
      <c r="Q19" s="305"/>
      <c r="R19" s="306"/>
      <c r="S19" s="307"/>
      <c r="T19" s="308"/>
      <c r="U19" s="309"/>
      <c r="V19" s="309"/>
      <c r="W19" s="309"/>
      <c r="X19" s="309"/>
      <c r="Y19" s="306"/>
      <c r="Z19" s="310"/>
      <c r="AA19" s="315"/>
      <c r="AB19" s="310"/>
      <c r="AC19" s="310"/>
      <c r="AD19" s="310"/>
    </row>
    <row r="20" spans="1:30" s="10" customFormat="1" ht="30" customHeight="1" x14ac:dyDescent="0.35">
      <c r="A20" s="10" t="str">
        <f t="shared" si="0"/>
        <v/>
      </c>
      <c r="B20" s="10" t="str">
        <f>+IF(A20=1,IF(YEAR(G20)&gt;=Parametre!$M$7,"Licence Benjamin, Minime, Cadet",IF(YEAR(G20)&lt;=Parametre!$M$4,"licence Sénior","licence Junior")),"")</f>
        <v/>
      </c>
      <c r="C20" s="10" t="str">
        <f t="shared" si="1"/>
        <v/>
      </c>
      <c r="D20" s="10" t="str">
        <f t="shared" si="2"/>
        <v/>
      </c>
      <c r="E20" s="301"/>
      <c r="F20" s="301"/>
      <c r="G20" s="301"/>
      <c r="H20" s="301"/>
      <c r="I20" s="301"/>
      <c r="J20" s="278"/>
      <c r="K20" s="279"/>
      <c r="L20" s="302"/>
      <c r="M20" s="279"/>
      <c r="N20" s="301"/>
      <c r="O20" s="303"/>
      <c r="P20" s="304"/>
      <c r="Q20" s="305"/>
      <c r="R20" s="306"/>
      <c r="S20" s="307"/>
      <c r="T20" s="308"/>
      <c r="U20" s="309"/>
      <c r="V20" s="309"/>
      <c r="W20" s="309"/>
      <c r="X20" s="309"/>
      <c r="Y20" s="306"/>
      <c r="Z20" s="310"/>
      <c r="AA20" s="315"/>
      <c r="AB20" s="310"/>
      <c r="AC20" s="310"/>
      <c r="AD20" s="310"/>
    </row>
    <row r="21" spans="1:30" s="10" customFormat="1" ht="30" customHeight="1" x14ac:dyDescent="0.35">
      <c r="A21" s="10" t="str">
        <f t="shared" si="0"/>
        <v/>
      </c>
      <c r="B21" s="10" t="str">
        <f>+IF(A21=1,IF(YEAR(G21)&gt;=Parametre!$M$7,"Licence Benjamin, Minime, Cadet",IF(YEAR(G21)&lt;=Parametre!$M$4,"licence Sénior","licence Junior")),"")</f>
        <v/>
      </c>
      <c r="C21" s="10" t="str">
        <f t="shared" si="1"/>
        <v/>
      </c>
      <c r="D21" s="10" t="str">
        <f t="shared" si="2"/>
        <v/>
      </c>
      <c r="E21" s="301"/>
      <c r="F21" s="301"/>
      <c r="G21" s="301"/>
      <c r="H21" s="301"/>
      <c r="I21" s="301"/>
      <c r="J21" s="278"/>
      <c r="K21" s="279"/>
      <c r="L21" s="302"/>
      <c r="M21" s="279"/>
      <c r="N21" s="301"/>
      <c r="O21" s="303"/>
      <c r="P21" s="304"/>
      <c r="Q21" s="305"/>
      <c r="R21" s="306"/>
      <c r="S21" s="307"/>
      <c r="T21" s="308"/>
      <c r="U21" s="309"/>
      <c r="V21" s="309"/>
      <c r="W21" s="309"/>
      <c r="X21" s="309"/>
      <c r="Y21" s="306"/>
      <c r="Z21" s="310"/>
      <c r="AA21" s="315"/>
      <c r="AB21" s="310"/>
      <c r="AC21" s="310"/>
      <c r="AD21" s="310"/>
    </row>
    <row r="22" spans="1:30" s="10" customFormat="1" ht="30" customHeight="1" x14ac:dyDescent="0.35">
      <c r="A22" s="10" t="str">
        <f t="shared" si="0"/>
        <v/>
      </c>
      <c r="B22" s="10" t="str">
        <f>+IF(A22=1,IF(YEAR(G22)&gt;=Parametre!$M$7,"Licence Benjamin, Minime, Cadet",IF(YEAR(G22)&lt;=Parametre!$M$4,"licence Sénior","licence Junior")),"")</f>
        <v/>
      </c>
      <c r="C22" s="10" t="str">
        <f t="shared" si="1"/>
        <v/>
      </c>
      <c r="D22" s="10" t="str">
        <f t="shared" si="2"/>
        <v/>
      </c>
      <c r="E22" s="301"/>
      <c r="F22" s="301"/>
      <c r="G22" s="301"/>
      <c r="H22" s="301"/>
      <c r="I22" s="301"/>
      <c r="J22" s="278"/>
      <c r="K22" s="279"/>
      <c r="L22" s="302"/>
      <c r="M22" s="279"/>
      <c r="N22" s="301"/>
      <c r="O22" s="303"/>
      <c r="P22" s="304"/>
      <c r="Q22" s="305"/>
      <c r="R22" s="306"/>
      <c r="S22" s="307"/>
      <c r="T22" s="308"/>
      <c r="U22" s="309"/>
      <c r="V22" s="309"/>
      <c r="W22" s="309"/>
      <c r="X22" s="309"/>
      <c r="Y22" s="306"/>
      <c r="Z22" s="310"/>
      <c r="AA22" s="315"/>
      <c r="AB22" s="310"/>
      <c r="AC22" s="310"/>
      <c r="AD22" s="310"/>
    </row>
    <row r="23" spans="1:30" s="10" customFormat="1" ht="30" customHeight="1" x14ac:dyDescent="0.35">
      <c r="A23" s="10" t="str">
        <f t="shared" si="0"/>
        <v/>
      </c>
      <c r="B23" s="10" t="str">
        <f>+IF(A23=1,IF(YEAR(G23)&gt;=Parametre!$M$7,"Licence Benjamin, Minime, Cadet",IF(YEAR(G23)&lt;=Parametre!$M$4,"licence Sénior","licence Junior")),"")</f>
        <v/>
      </c>
      <c r="C23" s="10" t="str">
        <f t="shared" si="1"/>
        <v/>
      </c>
      <c r="D23" s="10" t="str">
        <f t="shared" si="2"/>
        <v/>
      </c>
      <c r="E23" s="301"/>
      <c r="F23" s="301"/>
      <c r="G23" s="301"/>
      <c r="H23" s="301"/>
      <c r="I23" s="301"/>
      <c r="J23" s="278"/>
      <c r="K23" s="279"/>
      <c r="L23" s="302"/>
      <c r="M23" s="279"/>
      <c r="N23" s="301"/>
      <c r="O23" s="303"/>
      <c r="P23" s="304"/>
      <c r="Q23" s="305"/>
      <c r="R23" s="306"/>
      <c r="S23" s="307"/>
      <c r="T23" s="308"/>
      <c r="U23" s="309"/>
      <c r="V23" s="309"/>
      <c r="W23" s="309"/>
      <c r="X23" s="309"/>
      <c r="Y23" s="306"/>
      <c r="Z23" s="310"/>
      <c r="AA23" s="315"/>
      <c r="AB23" s="310"/>
      <c r="AC23" s="310"/>
      <c r="AD23" s="310"/>
    </row>
    <row r="24" spans="1:30" s="10" customFormat="1" ht="30" customHeight="1" x14ac:dyDescent="0.35">
      <c r="A24" s="10" t="str">
        <f t="shared" si="0"/>
        <v/>
      </c>
      <c r="B24" s="10" t="str">
        <f>+IF(A24=1,IF(YEAR(G24)&gt;=Parametre!$M$7,"Licence Benjamin, Minime, Cadet",IF(YEAR(G24)&lt;=Parametre!$M$4,"licence Sénior","licence Junior")),"")</f>
        <v/>
      </c>
      <c r="C24" s="10" t="str">
        <f t="shared" si="1"/>
        <v/>
      </c>
      <c r="D24" s="10" t="str">
        <f t="shared" si="2"/>
        <v/>
      </c>
      <c r="E24" s="301"/>
      <c r="F24" s="301"/>
      <c r="G24" s="301"/>
      <c r="H24" s="301"/>
      <c r="I24" s="301"/>
      <c r="J24" s="278"/>
      <c r="K24" s="279"/>
      <c r="L24" s="302"/>
      <c r="M24" s="279"/>
      <c r="N24" s="301"/>
      <c r="O24" s="303"/>
      <c r="P24" s="304"/>
      <c r="Q24" s="305"/>
      <c r="R24" s="306"/>
      <c r="S24" s="307"/>
      <c r="T24" s="308"/>
      <c r="U24" s="309"/>
      <c r="V24" s="309"/>
      <c r="W24" s="309"/>
      <c r="X24" s="309"/>
      <c r="Y24" s="306"/>
      <c r="Z24" s="310"/>
      <c r="AA24" s="315"/>
      <c r="AB24" s="310"/>
      <c r="AC24" s="310"/>
      <c r="AD24" s="310"/>
    </row>
    <row r="25" spans="1:30" s="10" customFormat="1" ht="30" customHeight="1" x14ac:dyDescent="0.35">
      <c r="A25" s="10" t="str">
        <f t="shared" si="0"/>
        <v/>
      </c>
      <c r="B25" s="10" t="str">
        <f>+IF(A25=1,IF(YEAR(G25)&gt;=Parametre!$M$7,"Licence Benjamin, Minime, Cadet",IF(YEAR(G25)&lt;=Parametre!$M$4,"licence Sénior","licence Junior")),"")</f>
        <v/>
      </c>
      <c r="C25" s="10" t="str">
        <f t="shared" si="1"/>
        <v/>
      </c>
      <c r="D25" s="10" t="str">
        <f t="shared" si="2"/>
        <v/>
      </c>
      <c r="E25" s="301"/>
      <c r="F25" s="301"/>
      <c r="G25" s="301"/>
      <c r="H25" s="301"/>
      <c r="I25" s="301"/>
      <c r="J25" s="278"/>
      <c r="K25" s="279"/>
      <c r="L25" s="302"/>
      <c r="M25" s="279"/>
      <c r="N25" s="301"/>
      <c r="O25" s="303"/>
      <c r="P25" s="304"/>
      <c r="Q25" s="305"/>
      <c r="R25" s="306"/>
      <c r="S25" s="307"/>
      <c r="T25" s="308"/>
      <c r="U25" s="309"/>
      <c r="V25" s="309"/>
      <c r="W25" s="309"/>
      <c r="X25" s="309"/>
      <c r="Y25" s="306"/>
      <c r="Z25" s="310"/>
      <c r="AA25" s="315"/>
      <c r="AB25" s="310"/>
      <c r="AC25" s="310"/>
      <c r="AD25" s="310"/>
    </row>
    <row r="26" spans="1:30" ht="30" customHeight="1" x14ac:dyDescent="0.35">
      <c r="A26" s="10" t="str">
        <f t="shared" si="0"/>
        <v/>
      </c>
      <c r="B26" s="10" t="str">
        <f>+IF(A26=1,IF(YEAR(G26)&gt;=Parametre!$M$7,"Licence Benjamin, Minime, Cadet",IF(YEAR(G26)&lt;=Parametre!$M$4,"licence Sénior","licence Junior")),"")</f>
        <v/>
      </c>
      <c r="C26" s="10" t="str">
        <f t="shared" si="1"/>
        <v/>
      </c>
      <c r="D26" s="10" t="str">
        <f t="shared" si="2"/>
        <v/>
      </c>
      <c r="E26" s="301"/>
      <c r="F26" s="301"/>
      <c r="G26" s="301"/>
      <c r="H26" s="301"/>
      <c r="I26" s="301"/>
      <c r="J26" s="278"/>
      <c r="K26" s="279"/>
      <c r="L26" s="302"/>
      <c r="M26" s="279"/>
      <c r="N26" s="301"/>
      <c r="O26" s="303"/>
      <c r="P26" s="304"/>
      <c r="Q26" s="305"/>
      <c r="R26" s="306"/>
      <c r="S26" s="307"/>
      <c r="T26" s="308"/>
      <c r="U26" s="309"/>
      <c r="V26" s="309"/>
      <c r="W26" s="309"/>
      <c r="X26" s="309"/>
      <c r="Y26" s="306"/>
      <c r="Z26" s="310"/>
      <c r="AA26" s="315"/>
      <c r="AB26" s="310"/>
      <c r="AC26" s="310"/>
      <c r="AD26" s="310"/>
    </row>
    <row r="27" spans="1:30" s="10" customFormat="1" ht="30" customHeight="1" x14ac:dyDescent="0.35">
      <c r="A27" s="10" t="str">
        <f t="shared" si="0"/>
        <v/>
      </c>
      <c r="B27" s="10" t="str">
        <f>+IF(A27=1,IF(YEAR(G27)&gt;=Parametre!$M$7,"Licence Benjamin, Minime, Cadet",IF(YEAR(G27)&lt;=Parametre!$M$4,"licence Sénior","licence Junior")),"")</f>
        <v/>
      </c>
      <c r="C27" s="10" t="str">
        <f t="shared" si="1"/>
        <v/>
      </c>
      <c r="D27" s="10" t="str">
        <f t="shared" si="2"/>
        <v/>
      </c>
      <c r="E27" s="301"/>
      <c r="F27" s="301"/>
      <c r="G27" s="301"/>
      <c r="H27" s="301"/>
      <c r="I27" s="301"/>
      <c r="J27" s="278"/>
      <c r="K27" s="279"/>
      <c r="L27" s="302"/>
      <c r="M27" s="279"/>
      <c r="N27" s="301"/>
      <c r="O27" s="303"/>
      <c r="P27" s="304"/>
      <c r="Q27" s="305"/>
      <c r="R27" s="306"/>
      <c r="S27" s="307"/>
      <c r="T27" s="308"/>
      <c r="U27" s="309"/>
      <c r="V27" s="309"/>
      <c r="W27" s="309"/>
      <c r="X27" s="309"/>
      <c r="Y27" s="306"/>
      <c r="Z27" s="310"/>
      <c r="AA27" s="315"/>
      <c r="AB27" s="310"/>
      <c r="AC27" s="310"/>
      <c r="AD27" s="310"/>
    </row>
    <row r="28" spans="1:30" s="10" customFormat="1" ht="30" customHeight="1" x14ac:dyDescent="0.35">
      <c r="A28" s="10" t="str">
        <f t="shared" si="0"/>
        <v/>
      </c>
      <c r="B28" s="10" t="str">
        <f>+IF(A28=1,IF(YEAR(G28)&gt;=Parametre!$M$7,"Licence Benjamin, Minime, Cadet",IF(YEAR(G28)&lt;=Parametre!$M$4,"licence Sénior","licence Junior")),"")</f>
        <v/>
      </c>
      <c r="C28" s="10" t="str">
        <f t="shared" si="1"/>
        <v/>
      </c>
      <c r="D28" s="10" t="str">
        <f t="shared" si="2"/>
        <v/>
      </c>
      <c r="E28" s="301"/>
      <c r="F28" s="301"/>
      <c r="G28" s="301"/>
      <c r="H28" s="301"/>
      <c r="I28" s="301"/>
      <c r="J28" s="278"/>
      <c r="K28" s="279"/>
      <c r="L28" s="302"/>
      <c r="M28" s="279"/>
      <c r="N28" s="301"/>
      <c r="O28" s="303"/>
      <c r="P28" s="304"/>
      <c r="Q28" s="305"/>
      <c r="R28" s="306"/>
      <c r="S28" s="307"/>
      <c r="T28" s="308"/>
      <c r="U28" s="309"/>
      <c r="V28" s="309"/>
      <c r="W28" s="309"/>
      <c r="X28" s="309"/>
      <c r="Y28" s="306"/>
      <c r="Z28" s="310"/>
      <c r="AA28" s="315"/>
      <c r="AB28" s="310"/>
      <c r="AC28" s="310"/>
      <c r="AD28" s="310"/>
    </row>
    <row r="29" spans="1:30" s="10" customFormat="1" ht="30" customHeight="1" x14ac:dyDescent="0.35">
      <c r="A29" s="10" t="str">
        <f t="shared" si="0"/>
        <v/>
      </c>
      <c r="B29" s="10" t="str">
        <f>+IF(A29=1,IF(YEAR(G29)&gt;=Parametre!$M$7,"Licence Benjamin, Minime, Cadet",IF(YEAR(G29)&lt;=Parametre!$M$4,"licence Sénior","licence Junior")),"")</f>
        <v/>
      </c>
      <c r="C29" s="10" t="str">
        <f t="shared" si="1"/>
        <v/>
      </c>
      <c r="D29" s="10" t="str">
        <f t="shared" si="2"/>
        <v/>
      </c>
      <c r="E29" s="301"/>
      <c r="F29" s="301"/>
      <c r="G29" s="301"/>
      <c r="H29" s="301"/>
      <c r="I29" s="301"/>
      <c r="J29" s="278"/>
      <c r="K29" s="279"/>
      <c r="L29" s="302"/>
      <c r="M29" s="279"/>
      <c r="N29" s="301"/>
      <c r="O29" s="303"/>
      <c r="P29" s="304"/>
      <c r="Q29" s="305"/>
      <c r="R29" s="306"/>
      <c r="S29" s="307"/>
      <c r="T29" s="308"/>
      <c r="U29" s="309"/>
      <c r="V29" s="309"/>
      <c r="W29" s="309"/>
      <c r="X29" s="309"/>
      <c r="Y29" s="306"/>
      <c r="Z29" s="310"/>
      <c r="AA29" s="315"/>
      <c r="AB29" s="310"/>
      <c r="AC29" s="310"/>
      <c r="AD29" s="310"/>
    </row>
    <row r="30" spans="1:30" s="10" customFormat="1" ht="30" customHeight="1" x14ac:dyDescent="0.35">
      <c r="A30" s="10" t="str">
        <f t="shared" si="0"/>
        <v/>
      </c>
      <c r="B30" s="10" t="str">
        <f>+IF(A30=1,IF(YEAR(G30)&gt;=Parametre!$M$7,"Licence Benjamin, Minime, Cadet",IF(YEAR(G30)&lt;=Parametre!$M$4,"licence Sénior","licence Junior")),"")</f>
        <v/>
      </c>
      <c r="C30" s="10" t="str">
        <f t="shared" si="1"/>
        <v/>
      </c>
      <c r="D30" s="10" t="str">
        <f t="shared" si="2"/>
        <v/>
      </c>
      <c r="E30" s="301"/>
      <c r="F30" s="301"/>
      <c r="G30" s="301"/>
      <c r="H30" s="301"/>
      <c r="I30" s="301"/>
      <c r="J30" s="278"/>
      <c r="K30" s="279"/>
      <c r="L30" s="302"/>
      <c r="M30" s="279"/>
      <c r="N30" s="301"/>
      <c r="O30" s="303"/>
      <c r="P30" s="304"/>
      <c r="Q30" s="305"/>
      <c r="R30" s="306"/>
      <c r="S30" s="307"/>
      <c r="T30" s="308"/>
      <c r="U30" s="309"/>
      <c r="V30" s="309"/>
      <c r="W30" s="309"/>
      <c r="X30" s="309"/>
      <c r="Y30" s="306"/>
      <c r="Z30" s="310"/>
      <c r="AA30" s="315"/>
      <c r="AB30" s="310"/>
      <c r="AC30" s="310"/>
      <c r="AD30" s="310"/>
    </row>
    <row r="31" spans="1:30" s="10" customFormat="1" ht="28.95" customHeight="1" x14ac:dyDescent="0.35">
      <c r="A31" s="10" t="str">
        <f t="shared" si="0"/>
        <v/>
      </c>
      <c r="B31" s="10" t="str">
        <f>+IF(A31=1,IF(YEAR(G31)&gt;=Parametre!$M$7,"Licence Benjamin, Minime, Cadet",IF(YEAR(G31)&lt;=Parametre!$M$4,"licence Sénior","licence Junior")),"")</f>
        <v/>
      </c>
      <c r="C31" s="10" t="str">
        <f t="shared" si="1"/>
        <v/>
      </c>
      <c r="D31" s="10" t="str">
        <f t="shared" si="2"/>
        <v/>
      </c>
      <c r="E31" s="301"/>
      <c r="F31" s="301"/>
      <c r="G31" s="301"/>
      <c r="H31" s="301"/>
      <c r="I31" s="301"/>
      <c r="J31" s="278"/>
      <c r="K31" s="279"/>
      <c r="L31" s="302"/>
      <c r="M31" s="279"/>
      <c r="N31" s="301"/>
      <c r="O31" s="303"/>
      <c r="P31" s="304"/>
      <c r="Q31" s="305"/>
      <c r="R31" s="306"/>
      <c r="S31" s="307"/>
      <c r="T31" s="308"/>
      <c r="U31" s="309"/>
      <c r="V31" s="309"/>
      <c r="W31" s="309"/>
      <c r="X31" s="309"/>
      <c r="Y31" s="306"/>
      <c r="Z31" s="310"/>
      <c r="AA31" s="315"/>
      <c r="AB31" s="310"/>
      <c r="AC31" s="310"/>
      <c r="AD31" s="310"/>
    </row>
    <row r="32" spans="1:30" s="10" customFormat="1" ht="30" customHeight="1" x14ac:dyDescent="0.35">
      <c r="A32" s="10" t="str">
        <f t="shared" si="0"/>
        <v/>
      </c>
      <c r="B32" s="10" t="str">
        <f>+IF(A32=1,IF(YEAR(G32)&gt;=Parametre!$M$7,"Licence Benjamin, Minime, Cadet",IF(YEAR(G32)&lt;=Parametre!$M$4,"licence Sénior","licence Junior")),"")</f>
        <v/>
      </c>
      <c r="C32" s="10" t="str">
        <f t="shared" si="1"/>
        <v/>
      </c>
      <c r="D32" s="10" t="str">
        <f t="shared" si="2"/>
        <v/>
      </c>
      <c r="E32" s="301"/>
      <c r="F32" s="301"/>
      <c r="G32" s="301"/>
      <c r="H32" s="301"/>
      <c r="I32" s="301"/>
      <c r="J32" s="278"/>
      <c r="K32" s="279"/>
      <c r="L32" s="302"/>
      <c r="M32" s="279"/>
      <c r="N32" s="301"/>
      <c r="O32" s="303"/>
      <c r="P32" s="304"/>
      <c r="Q32" s="305"/>
      <c r="R32" s="306"/>
      <c r="S32" s="307"/>
      <c r="T32" s="308"/>
      <c r="U32" s="309"/>
      <c r="V32" s="309"/>
      <c r="W32" s="309"/>
      <c r="X32" s="309"/>
      <c r="Y32" s="306"/>
      <c r="Z32" s="310"/>
      <c r="AA32" s="315"/>
      <c r="AB32" s="310"/>
      <c r="AC32" s="310"/>
      <c r="AD32" s="310"/>
    </row>
    <row r="33" spans="1:30" s="10" customFormat="1" ht="30" hidden="1" customHeight="1" x14ac:dyDescent="0.35">
      <c r="A33" s="10" t="str">
        <f t="shared" si="0"/>
        <v/>
      </c>
      <c r="B33" s="10" t="str">
        <f>+IF(A33=1,IF(YEAR(G33)&gt;=Parametre!$M$7,"Licence Benjamin, Minime, Cadet",IF(YEAR(G33)&lt;=Parametre!$M$4,"licence Sénior","licence Junior")),"")</f>
        <v/>
      </c>
      <c r="C33" s="10" t="str">
        <f t="shared" si="1"/>
        <v/>
      </c>
      <c r="D33" s="10" t="str">
        <f t="shared" si="2"/>
        <v/>
      </c>
      <c r="E33" s="179"/>
      <c r="F33" s="179"/>
      <c r="G33" s="179"/>
      <c r="H33" s="179"/>
      <c r="I33" s="179"/>
      <c r="J33" s="186"/>
      <c r="K33" s="187"/>
      <c r="L33" s="184"/>
      <c r="M33" s="187"/>
      <c r="N33" s="179"/>
      <c r="O33" s="184"/>
      <c r="P33" s="205"/>
      <c r="Q33" s="206"/>
      <c r="R33" s="186"/>
      <c r="S33" s="207"/>
      <c r="T33" s="207"/>
      <c r="U33" s="186"/>
      <c r="V33" s="186"/>
      <c r="W33" s="186"/>
      <c r="X33" s="186"/>
      <c r="Y33" s="186"/>
      <c r="Z33" s="207"/>
      <c r="AA33" s="207"/>
      <c r="AB33" s="207"/>
      <c r="AC33" s="207"/>
      <c r="AD33" s="207"/>
    </row>
    <row r="34" spans="1:30" s="10" customFormat="1" ht="30" hidden="1" customHeight="1" x14ac:dyDescent="0.35">
      <c r="A34" s="10" t="str">
        <f t="shared" si="0"/>
        <v/>
      </c>
      <c r="B34" s="10" t="str">
        <f>+IF(A34=1,IF(YEAR(G34)&gt;=Parametre!$M$7,"Licence Benjamin, Minime, Cadet",IF(YEAR(G34)&lt;=Parametre!$M$4,"licence Sénior","licence Junior")),"")</f>
        <v/>
      </c>
      <c r="C34" s="10" t="str">
        <f t="shared" si="1"/>
        <v/>
      </c>
      <c r="D34" s="10" t="str">
        <f t="shared" si="2"/>
        <v/>
      </c>
      <c r="E34" s="179"/>
      <c r="F34" s="179"/>
      <c r="G34" s="179"/>
      <c r="H34" s="179"/>
      <c r="I34" s="179"/>
      <c r="J34" s="186"/>
      <c r="K34" s="187"/>
      <c r="L34" s="184"/>
      <c r="M34" s="187"/>
      <c r="N34" s="179"/>
      <c r="O34" s="184"/>
      <c r="P34" s="205"/>
      <c r="Q34" s="206"/>
      <c r="R34" s="186"/>
      <c r="S34" s="207"/>
      <c r="T34" s="207"/>
      <c r="U34" s="186"/>
      <c r="V34" s="186"/>
      <c r="W34" s="186"/>
      <c r="X34" s="186"/>
      <c r="Y34" s="186"/>
      <c r="Z34" s="207"/>
      <c r="AA34" s="207"/>
      <c r="AB34" s="207"/>
      <c r="AC34" s="207"/>
      <c r="AD34" s="207"/>
    </row>
    <row r="35" spans="1:30" s="10" customFormat="1" ht="30" hidden="1" customHeight="1" x14ac:dyDescent="0.35">
      <c r="A35" s="10" t="str">
        <f t="shared" si="0"/>
        <v/>
      </c>
      <c r="B35" s="10" t="str">
        <f>+IF(A35=1,IF(YEAR(G35)&gt;=Parametre!$M$7,"Licence Benjamin, Minime, Cadet",IF(YEAR(G35)&lt;=Parametre!$M$4,"licence Sénior","licence Junior")),"")</f>
        <v/>
      </c>
      <c r="C35" s="10" t="str">
        <f t="shared" si="1"/>
        <v/>
      </c>
      <c r="D35" s="10" t="str">
        <f t="shared" si="2"/>
        <v/>
      </c>
      <c r="E35" s="179"/>
      <c r="F35" s="179"/>
      <c r="G35" s="179"/>
      <c r="H35" s="179"/>
      <c r="I35" s="179"/>
      <c r="J35" s="186"/>
      <c r="K35" s="187"/>
      <c r="L35" s="184"/>
      <c r="M35" s="187"/>
      <c r="N35" s="179"/>
      <c r="O35" s="184"/>
      <c r="P35" s="205"/>
      <c r="Q35" s="206"/>
      <c r="R35" s="186"/>
      <c r="S35" s="207"/>
      <c r="T35" s="207"/>
      <c r="U35" s="186"/>
      <c r="V35" s="186"/>
      <c r="W35" s="186"/>
      <c r="X35" s="186"/>
      <c r="Y35" s="186"/>
      <c r="Z35" s="207"/>
      <c r="AA35" s="207"/>
      <c r="AB35" s="207"/>
      <c r="AC35" s="207"/>
      <c r="AD35" s="207"/>
    </row>
    <row r="36" spans="1:30" s="10" customFormat="1" ht="30" hidden="1" customHeight="1" x14ac:dyDescent="0.35">
      <c r="A36" s="10" t="str">
        <f t="shared" si="0"/>
        <v/>
      </c>
      <c r="B36" s="10" t="str">
        <f>+IF(A36=1,IF(YEAR(G36)&gt;=Parametre!$M$7,"Licence Benjamin, Minime, Cadet",IF(YEAR(G36)&lt;=Parametre!$M$4,"licence Sénior","licence Junior")),"")</f>
        <v/>
      </c>
      <c r="C36" s="10" t="str">
        <f t="shared" si="1"/>
        <v/>
      </c>
      <c r="D36" s="10" t="str">
        <f t="shared" si="2"/>
        <v/>
      </c>
      <c r="E36" s="179"/>
      <c r="F36" s="179"/>
      <c r="G36" s="179"/>
      <c r="H36" s="179"/>
      <c r="I36" s="179"/>
      <c r="J36" s="186"/>
      <c r="K36" s="187"/>
      <c r="L36" s="184"/>
      <c r="M36" s="187"/>
      <c r="N36" s="179"/>
      <c r="O36" s="184"/>
      <c r="P36" s="205"/>
      <c r="Q36" s="206"/>
      <c r="R36" s="186"/>
      <c r="S36" s="207"/>
      <c r="T36" s="207"/>
      <c r="U36" s="186"/>
      <c r="V36" s="186"/>
      <c r="W36" s="186"/>
      <c r="X36" s="186"/>
      <c r="Y36" s="186"/>
      <c r="Z36" s="207"/>
      <c r="AA36" s="207"/>
      <c r="AB36" s="207"/>
      <c r="AC36" s="207"/>
      <c r="AD36" s="207"/>
    </row>
    <row r="37" spans="1:30" s="10" customFormat="1" ht="18" hidden="1" x14ac:dyDescent="0.35">
      <c r="A37" s="10" t="str">
        <f t="shared" si="0"/>
        <v/>
      </c>
      <c r="B37" s="10" t="str">
        <f>+IF(A37=1,IF(YEAR(G37)&gt;=Parametre!$M$7,"Licence Benjamin, Minime, Cadet",IF(YEAR(G37)&lt;=Parametre!$M$4,"licence Sénior","licence Junior")),"")</f>
        <v/>
      </c>
      <c r="C37" s="10" t="str">
        <f t="shared" si="1"/>
        <v/>
      </c>
      <c r="D37" s="10" t="str">
        <f t="shared" si="2"/>
        <v/>
      </c>
      <c r="E37" s="208"/>
      <c r="F37" s="208"/>
      <c r="G37" s="208"/>
      <c r="H37" s="208"/>
      <c r="I37" s="208"/>
      <c r="J37" s="196"/>
      <c r="K37" s="197"/>
      <c r="L37" s="193"/>
      <c r="M37" s="197"/>
      <c r="N37" s="208"/>
      <c r="O37" s="193"/>
      <c r="P37" s="209"/>
      <c r="Q37" s="210"/>
      <c r="R37" s="196"/>
      <c r="S37" s="211"/>
      <c r="T37" s="211"/>
      <c r="U37" s="196"/>
      <c r="V37" s="196"/>
      <c r="W37" s="196"/>
      <c r="X37" s="196"/>
      <c r="Y37" s="196"/>
      <c r="Z37" s="211"/>
      <c r="AA37" s="211"/>
      <c r="AB37" s="211"/>
      <c r="AC37" s="211"/>
      <c r="AD37" s="211"/>
    </row>
    <row r="38" spans="1:30" s="10" customFormat="1" ht="18" hidden="1" x14ac:dyDescent="0.35">
      <c r="A38" s="10" t="str">
        <f t="shared" si="0"/>
        <v/>
      </c>
      <c r="B38" s="10" t="str">
        <f>+IF(A38=1,IF(YEAR(G38)&gt;=Parametre!$M$7,"Licence Benjamin, Minime, Cadet",IF(YEAR(G38)&lt;=Parametre!$M$4,"licence Sénior","licence Junior")),"")</f>
        <v/>
      </c>
      <c r="C38" s="10" t="str">
        <f t="shared" si="1"/>
        <v/>
      </c>
      <c r="D38" s="10" t="str">
        <f t="shared" si="2"/>
        <v/>
      </c>
      <c r="E38" s="208"/>
      <c r="F38" s="208"/>
      <c r="G38" s="208"/>
      <c r="H38" s="208"/>
      <c r="I38" s="208"/>
      <c r="J38" s="196"/>
      <c r="K38" s="197"/>
      <c r="L38" s="193"/>
      <c r="M38" s="197"/>
      <c r="N38" s="208"/>
      <c r="O38" s="193"/>
      <c r="P38" s="209"/>
      <c r="Q38" s="210"/>
      <c r="R38" s="196"/>
      <c r="S38" s="211"/>
      <c r="T38" s="211"/>
      <c r="U38" s="196"/>
      <c r="V38" s="196"/>
      <c r="W38" s="196"/>
      <c r="X38" s="196"/>
      <c r="Y38" s="196"/>
      <c r="Z38" s="211"/>
      <c r="AA38" s="211"/>
      <c r="AB38" s="211"/>
      <c r="AC38" s="211"/>
      <c r="AD38" s="211"/>
    </row>
    <row r="39" spans="1:30" s="10" customFormat="1" ht="18" hidden="1" x14ac:dyDescent="0.35">
      <c r="A39" s="10" t="str">
        <f t="shared" si="0"/>
        <v/>
      </c>
      <c r="B39" s="10" t="str">
        <f>+IF(A39=1,IF(YEAR(G39)&gt;=Parametre!$M$7,"Licence Benjamin, Minime, Cadet",IF(YEAR(G39)&lt;=Parametre!$M$4,"licence Sénior","licence Junior")),"")</f>
        <v/>
      </c>
      <c r="C39" s="10" t="str">
        <f t="shared" si="1"/>
        <v/>
      </c>
      <c r="D39" s="10" t="str">
        <f t="shared" si="2"/>
        <v/>
      </c>
      <c r="E39" s="208"/>
      <c r="F39" s="208"/>
      <c r="G39" s="208"/>
      <c r="H39" s="208"/>
      <c r="I39" s="208"/>
      <c r="J39" s="196"/>
      <c r="K39" s="197"/>
      <c r="L39" s="193"/>
      <c r="M39" s="197"/>
      <c r="N39" s="208"/>
      <c r="O39" s="193"/>
      <c r="P39" s="209"/>
      <c r="Q39" s="210"/>
      <c r="R39" s="196"/>
      <c r="S39" s="211"/>
      <c r="T39" s="211"/>
      <c r="U39" s="196"/>
      <c r="V39" s="196"/>
      <c r="W39" s="196"/>
      <c r="X39" s="196"/>
      <c r="Y39" s="196"/>
      <c r="Z39" s="211"/>
      <c r="AA39" s="211"/>
      <c r="AB39" s="211"/>
      <c r="AC39" s="211"/>
      <c r="AD39" s="211"/>
    </row>
    <row r="40" spans="1:30" s="10" customFormat="1" ht="18" hidden="1" x14ac:dyDescent="0.35">
      <c r="A40" s="10" t="str">
        <f t="shared" si="0"/>
        <v/>
      </c>
      <c r="B40" s="10" t="str">
        <f>+IF(A40=1,IF(YEAR(G40)&gt;=Parametre!$M$7,"Licence Benjamin, Minime, Cadet",IF(YEAR(G40)&lt;=Parametre!$M$4,"licence Sénior","licence Junior")),"")</f>
        <v/>
      </c>
      <c r="C40" s="10" t="str">
        <f t="shared" si="1"/>
        <v/>
      </c>
      <c r="D40" s="10" t="str">
        <f t="shared" si="2"/>
        <v/>
      </c>
      <c r="E40" s="208"/>
      <c r="F40" s="208"/>
      <c r="G40" s="208"/>
      <c r="H40" s="208"/>
      <c r="I40" s="208"/>
      <c r="J40" s="196"/>
      <c r="K40" s="197"/>
      <c r="L40" s="193"/>
      <c r="M40" s="197"/>
      <c r="N40" s="208"/>
      <c r="O40" s="193"/>
      <c r="P40" s="209"/>
      <c r="Q40" s="210"/>
      <c r="R40" s="196"/>
      <c r="S40" s="211"/>
      <c r="T40" s="211"/>
      <c r="U40" s="196"/>
      <c r="V40" s="196"/>
      <c r="W40" s="196"/>
      <c r="X40" s="196"/>
      <c r="Y40" s="196"/>
      <c r="Z40" s="211"/>
      <c r="AA40" s="211"/>
      <c r="AB40" s="211"/>
      <c r="AC40" s="211"/>
      <c r="AD40" s="211"/>
    </row>
    <row r="41" spans="1:30" s="10" customFormat="1" ht="18" hidden="1" x14ac:dyDescent="0.35">
      <c r="A41" s="10" t="str">
        <f t="shared" si="0"/>
        <v/>
      </c>
      <c r="B41" s="10" t="str">
        <f>+IF(A41=1,IF(YEAR(G41)&gt;=Parametre!$M$7,"Licence Benjamin, Minime, Cadet",IF(YEAR(G41)&lt;=Parametre!$M$4,"licence Sénior","licence Junior")),"")</f>
        <v/>
      </c>
      <c r="C41" s="10" t="str">
        <f t="shared" si="1"/>
        <v/>
      </c>
      <c r="D41" s="10" t="str">
        <f t="shared" si="2"/>
        <v/>
      </c>
      <c r="E41" s="208"/>
      <c r="F41" s="208"/>
      <c r="G41" s="208"/>
      <c r="H41" s="208"/>
      <c r="I41" s="208"/>
      <c r="J41" s="196"/>
      <c r="K41" s="197"/>
      <c r="L41" s="193"/>
      <c r="M41" s="197"/>
      <c r="N41" s="208"/>
      <c r="O41" s="193"/>
      <c r="P41" s="209"/>
      <c r="Q41" s="210"/>
      <c r="R41" s="196"/>
      <c r="S41" s="211"/>
      <c r="T41" s="211"/>
      <c r="U41" s="196"/>
      <c r="V41" s="196"/>
      <c r="W41" s="196"/>
      <c r="X41" s="196"/>
      <c r="Y41" s="196"/>
      <c r="Z41" s="211"/>
      <c r="AA41" s="211"/>
      <c r="AB41" s="211"/>
      <c r="AC41" s="211"/>
      <c r="AD41" s="211"/>
    </row>
    <row r="42" spans="1:30" s="10" customFormat="1" ht="18" hidden="1" x14ac:dyDescent="0.35">
      <c r="A42" s="10" t="str">
        <f t="shared" si="0"/>
        <v/>
      </c>
      <c r="B42" s="10" t="str">
        <f>+IF(A42=1,IF(YEAR(G42)&gt;=Parametre!$M$7,"Licence Benjamin, Minime, Cadet",IF(YEAR(G42)&lt;=Parametre!$M$4,"licence Sénior","licence Junior")),"")</f>
        <v/>
      </c>
      <c r="C42" s="10" t="str">
        <f t="shared" si="1"/>
        <v/>
      </c>
      <c r="D42" s="10" t="str">
        <f t="shared" si="2"/>
        <v/>
      </c>
      <c r="E42" s="208"/>
      <c r="F42" s="208"/>
      <c r="G42" s="208"/>
      <c r="H42" s="208"/>
      <c r="I42" s="208"/>
      <c r="J42" s="196"/>
      <c r="K42" s="197"/>
      <c r="L42" s="193"/>
      <c r="M42" s="197"/>
      <c r="N42" s="208"/>
      <c r="O42" s="193"/>
      <c r="P42" s="209"/>
      <c r="Q42" s="210"/>
      <c r="R42" s="196"/>
      <c r="S42" s="211"/>
      <c r="T42" s="211"/>
      <c r="U42" s="196"/>
      <c r="V42" s="196"/>
      <c r="W42" s="196"/>
      <c r="X42" s="196"/>
      <c r="Y42" s="196"/>
      <c r="Z42" s="211"/>
      <c r="AA42" s="211"/>
      <c r="AB42" s="211"/>
      <c r="AC42" s="211"/>
      <c r="AD42" s="211"/>
    </row>
    <row r="43" spans="1:30" s="10" customFormat="1" ht="18" hidden="1" x14ac:dyDescent="0.35">
      <c r="A43" s="10" t="str">
        <f t="shared" si="0"/>
        <v/>
      </c>
      <c r="B43" s="10" t="str">
        <f>+IF(A43=1,IF(YEAR(G43)&gt;=Parametre!$M$7,"Licence Benjamin, Minime, Cadet",IF(YEAR(G43)&lt;=Parametre!$M$4,"licence Sénior","licence Junior")),"")</f>
        <v/>
      </c>
      <c r="C43" s="10" t="str">
        <f t="shared" si="1"/>
        <v/>
      </c>
      <c r="D43" s="10" t="str">
        <f t="shared" si="2"/>
        <v/>
      </c>
      <c r="E43" s="208"/>
      <c r="F43" s="208"/>
      <c r="G43" s="208"/>
      <c r="H43" s="208"/>
      <c r="I43" s="208"/>
      <c r="J43" s="196"/>
      <c r="K43" s="197"/>
      <c r="L43" s="193"/>
      <c r="M43" s="197"/>
      <c r="N43" s="208"/>
      <c r="O43" s="193"/>
      <c r="P43" s="209"/>
      <c r="Q43" s="210"/>
      <c r="R43" s="196"/>
      <c r="S43" s="211"/>
      <c r="T43" s="211"/>
      <c r="U43" s="196"/>
      <c r="V43" s="196"/>
      <c r="W43" s="196"/>
      <c r="X43" s="196"/>
      <c r="Y43" s="196"/>
      <c r="Z43" s="211"/>
      <c r="AA43" s="211"/>
      <c r="AB43" s="211"/>
      <c r="AC43" s="211"/>
      <c r="AD43" s="211"/>
    </row>
    <row r="44" spans="1:30" s="10" customFormat="1" ht="18" hidden="1" x14ac:dyDescent="0.35">
      <c r="A44" s="10" t="str">
        <f t="shared" si="0"/>
        <v/>
      </c>
      <c r="B44" s="10" t="str">
        <f>+IF(A44=1,IF(YEAR(G44)&gt;=Parametre!$M$7,"Licence Benjamin, Minime, Cadet",IF(YEAR(G44)&lt;=Parametre!$M$4,"licence Sénior","licence Junior")),"")</f>
        <v/>
      </c>
      <c r="C44" s="10" t="str">
        <f t="shared" si="1"/>
        <v/>
      </c>
      <c r="D44" s="10" t="str">
        <f t="shared" si="2"/>
        <v/>
      </c>
      <c r="E44" s="208"/>
      <c r="F44" s="208"/>
      <c r="G44" s="208"/>
      <c r="H44" s="208"/>
      <c r="I44" s="208"/>
      <c r="J44" s="196"/>
      <c r="K44" s="197"/>
      <c r="L44" s="193"/>
      <c r="M44" s="197"/>
      <c r="N44" s="208"/>
      <c r="O44" s="193"/>
      <c r="P44" s="209"/>
      <c r="Q44" s="210"/>
      <c r="R44" s="196"/>
      <c r="S44" s="211"/>
      <c r="T44" s="211"/>
      <c r="U44" s="196"/>
      <c r="V44" s="196"/>
      <c r="W44" s="196"/>
      <c r="X44" s="196"/>
      <c r="Y44" s="196"/>
      <c r="Z44" s="211"/>
      <c r="AA44" s="211"/>
      <c r="AB44" s="211"/>
      <c r="AC44" s="211"/>
      <c r="AD44" s="211"/>
    </row>
    <row r="45" spans="1:30" s="10" customFormat="1" ht="18" hidden="1" x14ac:dyDescent="0.35">
      <c r="A45" s="10" t="str">
        <f t="shared" si="0"/>
        <v/>
      </c>
      <c r="B45" s="10" t="str">
        <f>+IF(A45=1,IF(YEAR(G45)&gt;=Parametre!$M$7,"Licence Benjamin, Minime, Cadet",IF(YEAR(G45)&lt;=Parametre!$M$4,"licence Sénior","licence Junior")),"")</f>
        <v/>
      </c>
      <c r="C45" s="10" t="str">
        <f t="shared" si="1"/>
        <v/>
      </c>
      <c r="D45" s="10" t="str">
        <f t="shared" si="2"/>
        <v/>
      </c>
      <c r="E45" s="208"/>
      <c r="F45" s="208"/>
      <c r="G45" s="208"/>
      <c r="H45" s="208"/>
      <c r="I45" s="208"/>
      <c r="J45" s="196"/>
      <c r="K45" s="197"/>
      <c r="L45" s="193"/>
      <c r="M45" s="197"/>
      <c r="N45" s="208"/>
      <c r="O45" s="193"/>
      <c r="P45" s="209"/>
      <c r="Q45" s="210"/>
      <c r="R45" s="196"/>
      <c r="S45" s="211"/>
      <c r="T45" s="211"/>
      <c r="U45" s="196"/>
      <c r="V45" s="196"/>
      <c r="W45" s="196"/>
      <c r="X45" s="196"/>
      <c r="Y45" s="196"/>
      <c r="Z45" s="211"/>
      <c r="AA45" s="211"/>
      <c r="AB45" s="211"/>
      <c r="AC45" s="211"/>
      <c r="AD45" s="211"/>
    </row>
    <row r="46" spans="1:30" s="10" customFormat="1" ht="18" hidden="1" x14ac:dyDescent="0.35">
      <c r="A46" s="10" t="str">
        <f t="shared" si="0"/>
        <v/>
      </c>
      <c r="B46" s="10" t="str">
        <f>+IF(A46=1,IF(YEAR(G46)&gt;=Parametre!$M$7,"Licence Benjamin, Minime, Cadet",IF(YEAR(G46)&lt;=Parametre!$M$4,"licence Sénior","licence Junior")),"")</f>
        <v/>
      </c>
      <c r="C46" s="10" t="str">
        <f t="shared" si="1"/>
        <v/>
      </c>
      <c r="D46" s="10" t="str">
        <f t="shared" si="2"/>
        <v/>
      </c>
      <c r="E46" s="208"/>
      <c r="F46" s="208"/>
      <c r="G46" s="208"/>
      <c r="H46" s="208"/>
      <c r="I46" s="208"/>
      <c r="J46" s="196"/>
      <c r="K46" s="197"/>
      <c r="L46" s="193"/>
      <c r="M46" s="197"/>
      <c r="N46" s="208"/>
      <c r="O46" s="193"/>
      <c r="P46" s="209"/>
      <c r="Q46" s="210"/>
      <c r="R46" s="196"/>
      <c r="S46" s="211"/>
      <c r="T46" s="211"/>
      <c r="U46" s="196"/>
      <c r="V46" s="196"/>
      <c r="W46" s="196"/>
      <c r="X46" s="196"/>
      <c r="Y46" s="196"/>
      <c r="Z46" s="211"/>
      <c r="AA46" s="211"/>
      <c r="AB46" s="211"/>
      <c r="AC46" s="211"/>
      <c r="AD46" s="211"/>
    </row>
    <row r="47" spans="1:30" s="10" customFormat="1" ht="18" hidden="1" x14ac:dyDescent="0.35">
      <c r="A47" s="10" t="str">
        <f t="shared" si="0"/>
        <v/>
      </c>
      <c r="B47" s="10" t="str">
        <f>+IF(A47=1,IF(YEAR(G47)&gt;=Parametre!$M$7,"Licence Benjamin, Minime, Cadet",IF(YEAR(G47)&lt;=Parametre!$M$4,"licence Sénior","licence Junior")),"")</f>
        <v/>
      </c>
      <c r="C47" s="10" t="str">
        <f t="shared" si="1"/>
        <v/>
      </c>
      <c r="D47" s="10" t="str">
        <f t="shared" si="2"/>
        <v/>
      </c>
      <c r="E47" s="208"/>
      <c r="F47" s="208"/>
      <c r="G47" s="208"/>
      <c r="H47" s="208"/>
      <c r="I47" s="208"/>
      <c r="J47" s="196"/>
      <c r="K47" s="197"/>
      <c r="L47" s="193"/>
      <c r="M47" s="197"/>
      <c r="N47" s="208"/>
      <c r="O47" s="193"/>
      <c r="P47" s="209"/>
      <c r="Q47" s="210"/>
      <c r="R47" s="196"/>
      <c r="S47" s="211"/>
      <c r="T47" s="211"/>
      <c r="U47" s="196"/>
      <c r="V47" s="196"/>
      <c r="W47" s="196"/>
      <c r="X47" s="196"/>
      <c r="Y47" s="196"/>
      <c r="Z47" s="211"/>
      <c r="AA47" s="211"/>
      <c r="AB47" s="211"/>
      <c r="AC47" s="211"/>
      <c r="AD47" s="211"/>
    </row>
    <row r="48" spans="1:30" s="10" customFormat="1" ht="18" hidden="1" x14ac:dyDescent="0.35">
      <c r="A48" s="10" t="str">
        <f t="shared" si="0"/>
        <v/>
      </c>
      <c r="B48" s="10" t="str">
        <f>+IF(A48=1,IF(YEAR(G48)&gt;=Parametre!$M$7,"Licence Benjamin, Minime, Cadet",IF(YEAR(G48)&lt;=Parametre!$M$4,"licence Sénior","licence Junior")),"")</f>
        <v/>
      </c>
      <c r="C48" s="10" t="str">
        <f t="shared" si="1"/>
        <v/>
      </c>
      <c r="D48" s="10" t="str">
        <f t="shared" si="2"/>
        <v/>
      </c>
      <c r="E48" s="208"/>
      <c r="F48" s="208"/>
      <c r="G48" s="208"/>
      <c r="H48" s="208"/>
      <c r="I48" s="208"/>
      <c r="J48" s="196"/>
      <c r="K48" s="197"/>
      <c r="L48" s="193"/>
      <c r="M48" s="197"/>
      <c r="N48" s="208"/>
      <c r="O48" s="193"/>
      <c r="P48" s="209"/>
      <c r="Q48" s="210"/>
      <c r="R48" s="196"/>
      <c r="S48" s="211"/>
      <c r="T48" s="211"/>
      <c r="U48" s="196"/>
      <c r="V48" s="196"/>
      <c r="W48" s="196"/>
      <c r="X48" s="196"/>
      <c r="Y48" s="196"/>
      <c r="Z48" s="211"/>
      <c r="AA48" s="211"/>
      <c r="AB48" s="211"/>
      <c r="AC48" s="211"/>
      <c r="AD48" s="211"/>
    </row>
    <row r="49" spans="1:30" s="10" customFormat="1" ht="18" hidden="1" x14ac:dyDescent="0.35">
      <c r="A49" s="10" t="str">
        <f t="shared" si="0"/>
        <v/>
      </c>
      <c r="B49" s="10" t="str">
        <f>+IF(A49=1,IF(YEAR(G49)&gt;=Parametre!$M$7,"Licence Benjamin, Minime, Cadet",IF(YEAR(G49)&lt;=Parametre!$M$4,"licence Sénior","licence Junior")),"")</f>
        <v/>
      </c>
      <c r="C49" s="10" t="str">
        <f t="shared" si="1"/>
        <v/>
      </c>
      <c r="D49" s="10" t="str">
        <f t="shared" si="2"/>
        <v/>
      </c>
      <c r="E49" s="208"/>
      <c r="F49" s="208"/>
      <c r="G49" s="208"/>
      <c r="H49" s="208"/>
      <c r="I49" s="208"/>
      <c r="J49" s="196"/>
      <c r="K49" s="197"/>
      <c r="L49" s="193"/>
      <c r="M49" s="197"/>
      <c r="N49" s="208"/>
      <c r="O49" s="193"/>
      <c r="P49" s="209"/>
      <c r="Q49" s="210"/>
      <c r="R49" s="196"/>
      <c r="S49" s="211"/>
      <c r="T49" s="211"/>
      <c r="U49" s="196"/>
      <c r="V49" s="196"/>
      <c r="W49" s="196"/>
      <c r="X49" s="196"/>
      <c r="Y49" s="196"/>
      <c r="Z49" s="211"/>
      <c r="AA49" s="211"/>
      <c r="AB49" s="211"/>
      <c r="AC49" s="211"/>
      <c r="AD49" s="211"/>
    </row>
    <row r="50" spans="1:30" s="10" customFormat="1" ht="18" hidden="1" x14ac:dyDescent="0.35">
      <c r="A50" s="10" t="str">
        <f t="shared" si="0"/>
        <v/>
      </c>
      <c r="B50" s="10" t="str">
        <f>+IF(A50=1,IF(YEAR(G50)&gt;=Parametre!$M$7,"Licence Benjamin, Minime, Cadet",IF(YEAR(G50)&lt;=Parametre!$M$4,"licence Sénior","licence Junior")),"")</f>
        <v/>
      </c>
      <c r="C50" s="10" t="str">
        <f t="shared" si="1"/>
        <v/>
      </c>
      <c r="D50" s="10" t="str">
        <f t="shared" si="2"/>
        <v/>
      </c>
      <c r="E50" s="208"/>
      <c r="F50" s="208"/>
      <c r="G50" s="208"/>
      <c r="H50" s="208"/>
      <c r="I50" s="208"/>
      <c r="J50" s="196"/>
      <c r="K50" s="197"/>
      <c r="L50" s="193"/>
      <c r="M50" s="197"/>
      <c r="N50" s="208"/>
      <c r="O50" s="193"/>
      <c r="P50" s="209"/>
      <c r="Q50" s="210"/>
      <c r="R50" s="196"/>
      <c r="S50" s="211"/>
      <c r="T50" s="211"/>
      <c r="U50" s="196"/>
      <c r="V50" s="196"/>
      <c r="W50" s="196"/>
      <c r="X50" s="196"/>
      <c r="Y50" s="196"/>
      <c r="Z50" s="211"/>
      <c r="AA50" s="211"/>
      <c r="AB50" s="211"/>
      <c r="AC50" s="211"/>
      <c r="AD50" s="211"/>
    </row>
    <row r="51" spans="1:30" s="10" customFormat="1" ht="18" hidden="1" x14ac:dyDescent="0.35">
      <c r="A51" s="10" t="str">
        <f t="shared" si="0"/>
        <v/>
      </c>
      <c r="B51" s="10" t="str">
        <f>+IF(A51=1,IF(YEAR(G51)&gt;=Parametre!$M$7,"Licence Benjamin, Minime, Cadet",IF(YEAR(G51)&lt;=Parametre!$M$4,"licence Sénior","licence Junior")),"")</f>
        <v/>
      </c>
      <c r="C51" s="10" t="str">
        <f t="shared" si="1"/>
        <v/>
      </c>
      <c r="D51" s="10" t="str">
        <f t="shared" si="2"/>
        <v/>
      </c>
      <c r="E51" s="208"/>
      <c r="F51" s="208"/>
      <c r="G51" s="208"/>
      <c r="H51" s="208"/>
      <c r="I51" s="208"/>
      <c r="J51" s="196"/>
      <c r="K51" s="197"/>
      <c r="L51" s="193"/>
      <c r="M51" s="197"/>
      <c r="N51" s="208"/>
      <c r="O51" s="193"/>
      <c r="P51" s="209"/>
      <c r="Q51" s="210"/>
      <c r="R51" s="196"/>
      <c r="S51" s="211"/>
      <c r="T51" s="211"/>
      <c r="U51" s="196"/>
      <c r="V51" s="196"/>
      <c r="W51" s="196"/>
      <c r="X51" s="196"/>
      <c r="Y51" s="196"/>
      <c r="Z51" s="211"/>
      <c r="AA51" s="211"/>
      <c r="AB51" s="211"/>
      <c r="AC51" s="211"/>
      <c r="AD51" s="211"/>
    </row>
    <row r="52" spans="1:30" s="10" customFormat="1" ht="18" hidden="1" x14ac:dyDescent="0.35">
      <c r="A52" s="10" t="str">
        <f t="shared" si="0"/>
        <v/>
      </c>
      <c r="B52" s="10" t="str">
        <f>+IF(A52=1,IF(YEAR(G52)&gt;=Parametre!$M$7,"Licence Benjamin, Minime, Cadet",IF(YEAR(G52)&lt;=Parametre!$M$4,"licence Sénior","licence Junior")),"")</f>
        <v/>
      </c>
      <c r="C52" s="10" t="str">
        <f t="shared" si="1"/>
        <v/>
      </c>
      <c r="D52" s="10" t="str">
        <f t="shared" si="2"/>
        <v/>
      </c>
      <c r="E52" s="208"/>
      <c r="F52" s="208"/>
      <c r="G52" s="208"/>
      <c r="H52" s="208"/>
      <c r="I52" s="208"/>
      <c r="J52" s="196"/>
      <c r="K52" s="197"/>
      <c r="L52" s="193"/>
      <c r="M52" s="197"/>
      <c r="N52" s="208"/>
      <c r="O52" s="193"/>
      <c r="P52" s="209"/>
      <c r="Q52" s="210"/>
      <c r="R52" s="196"/>
      <c r="S52" s="211"/>
      <c r="T52" s="211"/>
      <c r="U52" s="196"/>
      <c r="V52" s="196"/>
      <c r="W52" s="196"/>
      <c r="X52" s="196"/>
      <c r="Y52" s="196"/>
      <c r="Z52" s="211"/>
      <c r="AA52" s="211"/>
      <c r="AB52" s="211"/>
      <c r="AC52" s="211"/>
      <c r="AD52" s="211"/>
    </row>
    <row r="53" spans="1:30" s="10" customFormat="1" ht="18" hidden="1" x14ac:dyDescent="0.35">
      <c r="A53" s="10" t="str">
        <f t="shared" si="0"/>
        <v/>
      </c>
      <c r="B53" s="10" t="str">
        <f>+IF(A53=1,IF(YEAR(G53)&gt;=Parametre!$M$7,"Licence Benjamin, Minime, Cadet",IF(YEAR(G53)&lt;=Parametre!$M$4,"licence Sénior","licence Junior")),"")</f>
        <v/>
      </c>
      <c r="C53" s="10" t="str">
        <f t="shared" si="1"/>
        <v/>
      </c>
      <c r="D53" s="10" t="str">
        <f t="shared" si="2"/>
        <v/>
      </c>
      <c r="E53" s="208"/>
      <c r="F53" s="208"/>
      <c r="G53" s="208"/>
      <c r="H53" s="208"/>
      <c r="I53" s="208"/>
      <c r="J53" s="196"/>
      <c r="K53" s="197"/>
      <c r="L53" s="193"/>
      <c r="M53" s="197"/>
      <c r="N53" s="208"/>
      <c r="O53" s="193"/>
      <c r="P53" s="209"/>
      <c r="Q53" s="210"/>
      <c r="R53" s="196"/>
      <c r="S53" s="211"/>
      <c r="T53" s="211"/>
      <c r="U53" s="196"/>
      <c r="V53" s="196"/>
      <c r="W53" s="196"/>
      <c r="X53" s="196"/>
      <c r="Y53" s="196"/>
      <c r="Z53" s="211"/>
      <c r="AA53" s="211"/>
      <c r="AB53" s="211"/>
      <c r="AC53" s="211"/>
      <c r="AD53" s="211"/>
    </row>
    <row r="54" spans="1:30" s="10" customFormat="1" ht="18" hidden="1" x14ac:dyDescent="0.35">
      <c r="A54" s="10" t="str">
        <f t="shared" si="0"/>
        <v/>
      </c>
      <c r="B54" s="10" t="str">
        <f>+IF(A54=1,IF(YEAR(G54)&gt;=Parametre!$M$7,"Licence Benjamin, Minime, Cadet",IF(YEAR(G54)&lt;=Parametre!$M$4,"licence Sénior","licence Junior")),"")</f>
        <v/>
      </c>
      <c r="C54" s="10" t="str">
        <f t="shared" si="1"/>
        <v/>
      </c>
      <c r="D54" s="10" t="str">
        <f t="shared" si="2"/>
        <v/>
      </c>
      <c r="E54" s="208"/>
      <c r="F54" s="208"/>
      <c r="G54" s="208"/>
      <c r="H54" s="208"/>
      <c r="I54" s="208"/>
      <c r="J54" s="196"/>
      <c r="K54" s="197"/>
      <c r="L54" s="193"/>
      <c r="M54" s="197"/>
      <c r="N54" s="208"/>
      <c r="O54" s="193"/>
      <c r="P54" s="209"/>
      <c r="Q54" s="210"/>
      <c r="R54" s="196"/>
      <c r="S54" s="211"/>
      <c r="T54" s="211"/>
      <c r="U54" s="196"/>
      <c r="V54" s="196"/>
      <c r="W54" s="196"/>
      <c r="X54" s="196"/>
      <c r="Y54" s="196"/>
      <c r="Z54" s="211"/>
      <c r="AA54" s="211"/>
      <c r="AB54" s="211"/>
      <c r="AC54" s="211"/>
      <c r="AD54" s="211"/>
    </row>
    <row r="55" spans="1:30" s="10" customFormat="1" ht="18" hidden="1" x14ac:dyDescent="0.35">
      <c r="A55" s="10" t="str">
        <f t="shared" si="0"/>
        <v/>
      </c>
      <c r="B55" s="10" t="str">
        <f>+IF(A55=1,IF(YEAR(G55)&gt;=Parametre!$M$7,"Licence Benjamin, Minime, Cadet",IF(YEAR(G55)&lt;=Parametre!$M$4,"licence Sénior","licence Junior")),"")</f>
        <v/>
      </c>
      <c r="C55" s="10" t="str">
        <f t="shared" si="1"/>
        <v/>
      </c>
      <c r="D55" s="10" t="str">
        <f t="shared" si="2"/>
        <v/>
      </c>
      <c r="E55" s="208"/>
      <c r="F55" s="208"/>
      <c r="G55" s="208"/>
      <c r="H55" s="208"/>
      <c r="I55" s="208"/>
      <c r="J55" s="196"/>
      <c r="K55" s="197"/>
      <c r="L55" s="193"/>
      <c r="M55" s="197"/>
      <c r="N55" s="208"/>
      <c r="O55" s="193"/>
      <c r="P55" s="209"/>
      <c r="Q55" s="210"/>
      <c r="R55" s="196"/>
      <c r="S55" s="211"/>
      <c r="T55" s="211"/>
      <c r="U55" s="196"/>
      <c r="V55" s="196"/>
      <c r="W55" s="196"/>
      <c r="X55" s="196"/>
      <c r="Y55" s="196"/>
      <c r="Z55" s="211"/>
      <c r="AA55" s="211"/>
      <c r="AB55" s="211"/>
      <c r="AC55" s="211"/>
      <c r="AD55" s="211"/>
    </row>
    <row r="56" spans="1:30" s="10" customFormat="1" ht="18" hidden="1" x14ac:dyDescent="0.35">
      <c r="A56" s="10" t="str">
        <f t="shared" si="0"/>
        <v/>
      </c>
      <c r="B56" s="10" t="str">
        <f>+IF(A56=1,IF(YEAR(G56)&gt;=Parametre!$M$7,"Licence Benjamin, Minime, Cadet",IF(YEAR(G56)&lt;=Parametre!$M$4,"licence Sénior","licence Junior")),"")</f>
        <v/>
      </c>
      <c r="C56" s="10" t="str">
        <f t="shared" si="1"/>
        <v/>
      </c>
      <c r="D56" s="10" t="str">
        <f t="shared" si="2"/>
        <v/>
      </c>
      <c r="E56" s="208"/>
      <c r="F56" s="208"/>
      <c r="G56" s="208"/>
      <c r="H56" s="208"/>
      <c r="I56" s="208"/>
      <c r="J56" s="196"/>
      <c r="K56" s="197"/>
      <c r="L56" s="193"/>
      <c r="M56" s="197"/>
      <c r="N56" s="208"/>
      <c r="O56" s="193"/>
      <c r="P56" s="209"/>
      <c r="Q56" s="210"/>
      <c r="R56" s="196"/>
      <c r="S56" s="211"/>
      <c r="T56" s="211"/>
      <c r="U56" s="196"/>
      <c r="V56" s="196"/>
      <c r="W56" s="196"/>
      <c r="X56" s="196"/>
      <c r="Y56" s="196"/>
      <c r="Z56" s="211"/>
      <c r="AA56" s="211"/>
      <c r="AB56" s="211"/>
      <c r="AC56" s="211"/>
      <c r="AD56" s="211"/>
    </row>
    <row r="57" spans="1:30" s="10" customFormat="1" ht="18" hidden="1" x14ac:dyDescent="0.35">
      <c r="A57" s="10" t="str">
        <f t="shared" si="0"/>
        <v/>
      </c>
      <c r="B57" s="10" t="str">
        <f>+IF(A57=1,IF(YEAR(G57)&gt;=Parametre!$M$7,"Licence Benjamin, Minime, Cadet",IF(YEAR(G57)&lt;=Parametre!$M$4,"licence Sénior","licence Junior")),"")</f>
        <v/>
      </c>
      <c r="C57" s="10" t="str">
        <f t="shared" si="1"/>
        <v/>
      </c>
      <c r="D57" s="10" t="str">
        <f t="shared" si="2"/>
        <v/>
      </c>
      <c r="E57" s="208"/>
      <c r="F57" s="208"/>
      <c r="G57" s="208"/>
      <c r="H57" s="208"/>
      <c r="I57" s="208"/>
      <c r="J57" s="196"/>
      <c r="K57" s="197"/>
      <c r="L57" s="193"/>
      <c r="M57" s="197"/>
      <c r="N57" s="208"/>
      <c r="O57" s="193"/>
      <c r="P57" s="209"/>
      <c r="Q57" s="210"/>
      <c r="R57" s="196"/>
      <c r="S57" s="211"/>
      <c r="T57" s="211"/>
      <c r="U57" s="196"/>
      <c r="V57" s="196"/>
      <c r="W57" s="196"/>
      <c r="X57" s="196"/>
      <c r="Y57" s="196"/>
      <c r="Z57" s="211"/>
      <c r="AA57" s="211"/>
      <c r="AB57" s="211"/>
      <c r="AC57" s="211"/>
      <c r="AD57" s="211"/>
    </row>
    <row r="58" spans="1:30" s="10" customFormat="1" ht="18" hidden="1" x14ac:dyDescent="0.35">
      <c r="A58" s="10" t="str">
        <f t="shared" si="0"/>
        <v/>
      </c>
      <c r="B58" s="10" t="str">
        <f>+IF(A58=1,IF(YEAR(G58)&gt;=Parametre!$M$7,"Licence Benjamin, Minime, Cadet",IF(YEAR(G58)&lt;=Parametre!$M$4,"licence Sénior","licence Junior")),"")</f>
        <v/>
      </c>
      <c r="C58" s="10" t="str">
        <f t="shared" si="1"/>
        <v/>
      </c>
      <c r="D58" s="10" t="str">
        <f t="shared" si="2"/>
        <v/>
      </c>
      <c r="E58" s="208"/>
      <c r="F58" s="208"/>
      <c r="G58" s="208"/>
      <c r="H58" s="208"/>
      <c r="I58" s="208"/>
      <c r="J58" s="196"/>
      <c r="K58" s="197"/>
      <c r="L58" s="193"/>
      <c r="M58" s="197"/>
      <c r="N58" s="208"/>
      <c r="O58" s="193"/>
      <c r="P58" s="209"/>
      <c r="Q58" s="210"/>
      <c r="R58" s="196"/>
      <c r="S58" s="211"/>
      <c r="T58" s="211"/>
      <c r="U58" s="196"/>
      <c r="V58" s="196"/>
      <c r="W58" s="196"/>
      <c r="X58" s="196"/>
      <c r="Y58" s="196"/>
      <c r="Z58" s="211"/>
      <c r="AA58" s="211"/>
      <c r="AB58" s="211"/>
      <c r="AC58" s="211"/>
      <c r="AD58" s="211"/>
    </row>
    <row r="59" spans="1:30" s="10" customFormat="1" ht="18" hidden="1" x14ac:dyDescent="0.35">
      <c r="A59" s="10" t="str">
        <f t="shared" si="0"/>
        <v/>
      </c>
      <c r="B59" s="10" t="str">
        <f>+IF(A59=1,IF(YEAR(G59)&gt;=Parametre!$M$7,"Licence Benjamin, Minime, Cadet",IF(YEAR(G59)&lt;=Parametre!$M$4,"licence Sénior","licence Junior")),"")</f>
        <v/>
      </c>
      <c r="C59" s="10" t="str">
        <f t="shared" si="1"/>
        <v/>
      </c>
      <c r="D59" s="10" t="str">
        <f t="shared" si="2"/>
        <v/>
      </c>
      <c r="E59" s="208"/>
      <c r="F59" s="208"/>
      <c r="G59" s="208"/>
      <c r="H59" s="208"/>
      <c r="I59" s="208"/>
      <c r="J59" s="196"/>
      <c r="K59" s="197"/>
      <c r="L59" s="193"/>
      <c r="M59" s="197"/>
      <c r="N59" s="208"/>
      <c r="O59" s="193"/>
      <c r="P59" s="209"/>
      <c r="Q59" s="210"/>
      <c r="R59" s="196"/>
      <c r="S59" s="211"/>
      <c r="T59" s="211"/>
      <c r="U59" s="196"/>
      <c r="V59" s="196"/>
      <c r="W59" s="196"/>
      <c r="X59" s="196"/>
      <c r="Y59" s="196"/>
      <c r="Z59" s="211"/>
      <c r="AA59" s="211"/>
      <c r="AB59" s="211"/>
      <c r="AC59" s="211"/>
      <c r="AD59" s="211"/>
    </row>
    <row r="60" spans="1:30" s="10" customFormat="1" ht="18" hidden="1" x14ac:dyDescent="0.35">
      <c r="A60" s="10" t="str">
        <f t="shared" si="0"/>
        <v/>
      </c>
      <c r="B60" s="10" t="str">
        <f>+IF(A60=1,IF(YEAR(G60)&gt;=Parametre!$M$7,"Licence Benjamin, Minime, Cadet",IF(YEAR(G60)&lt;=Parametre!$M$4,"licence Sénior","licence Junior")),"")</f>
        <v/>
      </c>
      <c r="C60" s="10" t="str">
        <f t="shared" si="1"/>
        <v/>
      </c>
      <c r="D60" s="10" t="str">
        <f t="shared" si="2"/>
        <v/>
      </c>
      <c r="E60" s="208"/>
      <c r="F60" s="208"/>
      <c r="G60" s="208"/>
      <c r="H60" s="208"/>
      <c r="I60" s="208"/>
      <c r="J60" s="196"/>
      <c r="K60" s="197"/>
      <c r="L60" s="193"/>
      <c r="M60" s="197"/>
      <c r="N60" s="208"/>
      <c r="O60" s="193"/>
      <c r="P60" s="209"/>
      <c r="Q60" s="210"/>
      <c r="R60" s="196"/>
      <c r="S60" s="211"/>
      <c r="T60" s="211"/>
      <c r="U60" s="196"/>
      <c r="V60" s="196"/>
      <c r="W60" s="196"/>
      <c r="X60" s="196"/>
      <c r="Y60" s="196"/>
      <c r="Z60" s="211"/>
      <c r="AA60" s="211"/>
      <c r="AB60" s="211"/>
      <c r="AC60" s="211"/>
      <c r="AD60" s="211"/>
    </row>
    <row r="61" spans="1:30" s="10" customFormat="1" ht="18" hidden="1" x14ac:dyDescent="0.35">
      <c r="A61" s="10" t="str">
        <f t="shared" si="0"/>
        <v/>
      </c>
      <c r="B61" s="10" t="str">
        <f>+IF(A61=1,IF(YEAR(G61)&gt;=Parametre!$M$7,"Licence Benjamin, Minime, Cadet",IF(YEAR(G61)&lt;=Parametre!$M$4,"licence Sénior","licence Junior")),"")</f>
        <v/>
      </c>
      <c r="C61" s="10" t="str">
        <f t="shared" si="1"/>
        <v/>
      </c>
      <c r="D61" s="10" t="str">
        <f t="shared" si="2"/>
        <v/>
      </c>
      <c r="E61" s="208"/>
      <c r="F61" s="208"/>
      <c r="G61" s="208"/>
      <c r="H61" s="208"/>
      <c r="I61" s="208"/>
      <c r="J61" s="196"/>
      <c r="K61" s="197"/>
      <c r="L61" s="193"/>
      <c r="M61" s="197"/>
      <c r="N61" s="208"/>
      <c r="O61" s="193"/>
      <c r="P61" s="209"/>
      <c r="Q61" s="210"/>
      <c r="R61" s="196"/>
      <c r="S61" s="211"/>
      <c r="T61" s="211"/>
      <c r="U61" s="196"/>
      <c r="V61" s="196"/>
      <c r="W61" s="196"/>
      <c r="X61" s="196"/>
      <c r="Y61" s="196"/>
      <c r="Z61" s="211"/>
      <c r="AA61" s="211"/>
      <c r="AB61" s="211"/>
      <c r="AC61" s="211"/>
      <c r="AD61" s="211"/>
    </row>
    <row r="62" spans="1:30" s="10" customFormat="1" ht="18" hidden="1" x14ac:dyDescent="0.35">
      <c r="A62" s="10" t="str">
        <f t="shared" si="0"/>
        <v/>
      </c>
      <c r="B62" s="10" t="str">
        <f>+IF(A62=1,IF(YEAR(G62)&gt;=Parametre!$M$7,"Licence Benjamin, Minime, Cadet",IF(YEAR(G62)&lt;=Parametre!$M$4,"licence Sénior","licence Junior")),"")</f>
        <v/>
      </c>
      <c r="C62" s="10" t="str">
        <f t="shared" si="1"/>
        <v/>
      </c>
      <c r="D62" s="10" t="str">
        <f t="shared" si="2"/>
        <v/>
      </c>
      <c r="E62" s="208"/>
      <c r="F62" s="208"/>
      <c r="G62" s="208"/>
      <c r="H62" s="208"/>
      <c r="I62" s="208"/>
      <c r="J62" s="196"/>
      <c r="K62" s="197"/>
      <c r="L62" s="193"/>
      <c r="M62" s="197"/>
      <c r="N62" s="208"/>
      <c r="O62" s="193"/>
      <c r="P62" s="209"/>
      <c r="Q62" s="210"/>
      <c r="R62" s="196"/>
      <c r="S62" s="211"/>
      <c r="T62" s="211"/>
      <c r="U62" s="196"/>
      <c r="V62" s="196"/>
      <c r="W62" s="196"/>
      <c r="X62" s="196"/>
      <c r="Y62" s="196"/>
      <c r="Z62" s="211"/>
      <c r="AA62" s="211"/>
      <c r="AB62" s="211"/>
      <c r="AC62" s="211"/>
      <c r="AD62" s="211"/>
    </row>
    <row r="63" spans="1:30" s="10" customFormat="1" ht="18" hidden="1" x14ac:dyDescent="0.35">
      <c r="A63" s="10" t="str">
        <f t="shared" si="0"/>
        <v/>
      </c>
      <c r="B63" s="10" t="str">
        <f>+IF(A63=1,IF(YEAR(G63)&gt;=Parametre!$M$7,"Licence Benjamin, Minime, Cadet",IF(YEAR(G63)&lt;=Parametre!$M$4,"licence Sénior","licence Junior")),"")</f>
        <v/>
      </c>
      <c r="C63" s="10" t="str">
        <f t="shared" si="1"/>
        <v/>
      </c>
      <c r="D63" s="10" t="str">
        <f t="shared" si="2"/>
        <v/>
      </c>
      <c r="E63" s="208"/>
      <c r="F63" s="208"/>
      <c r="G63" s="208"/>
      <c r="H63" s="208"/>
      <c r="I63" s="208"/>
      <c r="J63" s="196"/>
      <c r="K63" s="197"/>
      <c r="L63" s="193"/>
      <c r="M63" s="197"/>
      <c r="N63" s="208"/>
      <c r="O63" s="193"/>
      <c r="P63" s="209"/>
      <c r="Q63" s="210"/>
      <c r="R63" s="196"/>
      <c r="S63" s="211"/>
      <c r="T63" s="211"/>
      <c r="U63" s="196"/>
      <c r="V63" s="196"/>
      <c r="W63" s="196"/>
      <c r="X63" s="196"/>
      <c r="Y63" s="196"/>
      <c r="Z63" s="211"/>
      <c r="AA63" s="211"/>
      <c r="AB63" s="211"/>
      <c r="AC63" s="211"/>
      <c r="AD63" s="211"/>
    </row>
    <row r="64" spans="1:30" s="10" customFormat="1" ht="18" hidden="1" x14ac:dyDescent="0.35">
      <c r="A64" s="10" t="str">
        <f t="shared" si="0"/>
        <v/>
      </c>
      <c r="B64" s="10" t="str">
        <f>+IF(A64=1,IF(YEAR(G64)&gt;=Parametre!$M$7,"Licence Benjamin, Minime, Cadet",IF(YEAR(G64)&lt;=Parametre!$M$4,"licence Sénior","licence Junior")),"")</f>
        <v/>
      </c>
      <c r="C64" s="10" t="str">
        <f t="shared" si="1"/>
        <v/>
      </c>
      <c r="D64" s="10" t="str">
        <f t="shared" si="2"/>
        <v/>
      </c>
      <c r="E64" s="208"/>
      <c r="F64" s="208"/>
      <c r="G64" s="208"/>
      <c r="H64" s="208"/>
      <c r="I64" s="208"/>
      <c r="J64" s="196"/>
      <c r="K64" s="197"/>
      <c r="L64" s="193"/>
      <c r="M64" s="197"/>
      <c r="N64" s="208"/>
      <c r="O64" s="193"/>
      <c r="P64" s="209"/>
      <c r="Q64" s="210"/>
      <c r="R64" s="196"/>
      <c r="S64" s="211"/>
      <c r="T64" s="211"/>
      <c r="U64" s="196"/>
      <c r="V64" s="196"/>
      <c r="W64" s="196"/>
      <c r="X64" s="196"/>
      <c r="Y64" s="196"/>
      <c r="Z64" s="211"/>
      <c r="AA64" s="211"/>
      <c r="AB64" s="211"/>
      <c r="AC64" s="211"/>
      <c r="AD64" s="211"/>
    </row>
    <row r="65" spans="1:30" ht="18" hidden="1" x14ac:dyDescent="0.35">
      <c r="A65" s="10" t="str">
        <f t="shared" si="0"/>
        <v/>
      </c>
      <c r="B65" s="10" t="str">
        <f>+IF(A65=1,IF(YEAR(G65)&gt;=Parametre!$M$7,"Licence Benjamin, Minime, Cadet",IF(YEAR(G65)&lt;=Parametre!$M$4,"licence Sénior","licence Junior")),"")</f>
        <v/>
      </c>
      <c r="C65" s="10" t="str">
        <f t="shared" si="1"/>
        <v/>
      </c>
      <c r="D65" s="10" t="str">
        <f t="shared" si="2"/>
        <v/>
      </c>
      <c r="E65" s="208"/>
      <c r="F65" s="208"/>
      <c r="G65" s="208"/>
      <c r="H65" s="208"/>
      <c r="I65" s="208"/>
      <c r="J65" s="196"/>
      <c r="K65" s="187"/>
      <c r="L65" s="193"/>
      <c r="M65" s="187"/>
      <c r="N65" s="208"/>
      <c r="O65" s="193"/>
      <c r="P65" s="209"/>
      <c r="Q65" s="210"/>
      <c r="R65" s="196"/>
      <c r="S65" s="211"/>
      <c r="T65" s="211"/>
      <c r="U65" s="196"/>
      <c r="V65" s="196"/>
      <c r="W65" s="196"/>
      <c r="X65" s="196"/>
      <c r="Y65" s="196"/>
      <c r="Z65" s="211"/>
      <c r="AA65" s="211"/>
      <c r="AB65" s="211"/>
      <c r="AC65" s="211"/>
      <c r="AD65" s="211"/>
    </row>
    <row r="66" spans="1:30" ht="18" hidden="1" x14ac:dyDescent="0.35">
      <c r="A66" s="10" t="str">
        <f t="shared" si="0"/>
        <v/>
      </c>
      <c r="B66" s="10" t="str">
        <f>+IF(A66=1,IF(YEAR(G66)&gt;=Parametre!$M$7,"Licence Benjamin, Minime, Cadet",IF(YEAR(G66)&lt;=Parametre!$M$4,"licence Sénior","licence Junior")),"")</f>
        <v/>
      </c>
      <c r="C66" s="10" t="str">
        <f t="shared" si="1"/>
        <v/>
      </c>
      <c r="D66" s="10" t="str">
        <f t="shared" si="2"/>
        <v/>
      </c>
      <c r="E66" s="208"/>
      <c r="F66" s="208"/>
      <c r="G66" s="208"/>
      <c r="H66" s="208"/>
      <c r="I66" s="208"/>
      <c r="J66" s="196"/>
      <c r="K66" s="197"/>
      <c r="L66" s="193"/>
      <c r="M66" s="197"/>
      <c r="N66" s="208"/>
      <c r="O66" s="193"/>
      <c r="P66" s="209"/>
      <c r="Q66" s="210"/>
      <c r="R66" s="196"/>
      <c r="S66" s="211"/>
      <c r="T66" s="211"/>
      <c r="U66" s="196"/>
      <c r="V66" s="196"/>
      <c r="W66" s="196"/>
      <c r="X66" s="196"/>
      <c r="Y66" s="196"/>
      <c r="Z66" s="211"/>
      <c r="AA66" s="211"/>
      <c r="AB66" s="211"/>
      <c r="AC66" s="211"/>
      <c r="AD66" s="211"/>
    </row>
    <row r="67" spans="1:30" ht="18" hidden="1" x14ac:dyDescent="0.35">
      <c r="A67" s="10" t="str">
        <f t="shared" si="0"/>
        <v/>
      </c>
      <c r="B67" s="10" t="str">
        <f>+IF(A67=1,IF(YEAR(G67)&gt;=Parametre!$M$7,"Licence Benjamin, Minime, Cadet",IF(YEAR(G67)&lt;=Parametre!$M$4,"licence Sénior","licence Junior")),"")</f>
        <v/>
      </c>
      <c r="C67" s="10" t="str">
        <f t="shared" si="1"/>
        <v/>
      </c>
      <c r="D67" s="10" t="str">
        <f t="shared" si="2"/>
        <v/>
      </c>
      <c r="E67" s="208"/>
      <c r="F67" s="208"/>
      <c r="G67" s="208"/>
      <c r="H67" s="208"/>
      <c r="I67" s="208"/>
      <c r="J67" s="196"/>
      <c r="K67" s="197"/>
      <c r="L67" s="193"/>
      <c r="M67" s="197"/>
      <c r="N67" s="208"/>
      <c r="O67" s="193"/>
      <c r="P67" s="209"/>
      <c r="Q67" s="210"/>
      <c r="R67" s="196"/>
      <c r="S67" s="211"/>
      <c r="T67" s="211"/>
      <c r="U67" s="196"/>
      <c r="V67" s="196"/>
      <c r="W67" s="196"/>
      <c r="X67" s="196"/>
      <c r="Y67" s="196"/>
      <c r="Z67" s="211"/>
      <c r="AA67" s="211"/>
      <c r="AB67" s="211"/>
      <c r="AC67" s="211"/>
      <c r="AD67" s="211"/>
    </row>
    <row r="68" spans="1:30" ht="18" hidden="1" x14ac:dyDescent="0.35">
      <c r="A68" s="10" t="str">
        <f t="shared" si="0"/>
        <v/>
      </c>
      <c r="B68" s="10" t="str">
        <f>+IF(A68=1,IF(YEAR(G68)&gt;=Parametre!$M$7,"Licence Benjamin, Minime, Cadet",IF(YEAR(G68)&lt;=Parametre!$M$4,"licence Sénior","licence Junior")),"")</f>
        <v/>
      </c>
      <c r="C68" s="10" t="str">
        <f t="shared" si="1"/>
        <v/>
      </c>
      <c r="D68" s="10" t="str">
        <f t="shared" si="2"/>
        <v/>
      </c>
      <c r="E68" s="208"/>
      <c r="F68" s="208"/>
      <c r="G68" s="208"/>
      <c r="H68" s="208"/>
      <c r="I68" s="208"/>
      <c r="J68" s="196"/>
      <c r="K68" s="197"/>
      <c r="L68" s="193"/>
      <c r="M68" s="197"/>
      <c r="N68" s="208"/>
      <c r="O68" s="193"/>
      <c r="P68" s="209"/>
      <c r="Q68" s="210"/>
      <c r="R68" s="196"/>
      <c r="S68" s="211"/>
      <c r="T68" s="211"/>
      <c r="U68" s="196"/>
      <c r="V68" s="196"/>
      <c r="W68" s="196"/>
      <c r="X68" s="196"/>
      <c r="Y68" s="196"/>
      <c r="Z68" s="211"/>
      <c r="AA68" s="211"/>
      <c r="AB68" s="211"/>
      <c r="AC68" s="211"/>
      <c r="AD68" s="211"/>
    </row>
    <row r="69" spans="1:30" ht="18" hidden="1" x14ac:dyDescent="0.35">
      <c r="A69" s="10" t="str">
        <f t="shared" si="0"/>
        <v/>
      </c>
      <c r="B69" s="10" t="str">
        <f>+IF(A69=1,IF(YEAR(G69)&gt;=Parametre!$M$7,"Licence Benjamin, Minime, Cadet",IF(YEAR(G69)&lt;=Parametre!$M$4,"licence Sénior","licence Junior")),"")</f>
        <v/>
      </c>
      <c r="C69" s="10" t="str">
        <f t="shared" si="1"/>
        <v/>
      </c>
      <c r="D69" s="10" t="str">
        <f t="shared" si="2"/>
        <v/>
      </c>
      <c r="E69" s="208"/>
      <c r="F69" s="208"/>
      <c r="G69" s="208"/>
      <c r="H69" s="208"/>
      <c r="I69" s="208"/>
      <c r="J69" s="196"/>
      <c r="K69" s="197"/>
      <c r="L69" s="193"/>
      <c r="M69" s="197"/>
      <c r="N69" s="208"/>
      <c r="O69" s="193"/>
      <c r="P69" s="209"/>
      <c r="Q69" s="210"/>
      <c r="R69" s="196"/>
      <c r="S69" s="211"/>
      <c r="T69" s="211"/>
      <c r="U69" s="196"/>
      <c r="V69" s="196"/>
      <c r="W69" s="196"/>
      <c r="X69" s="196"/>
      <c r="Y69" s="196"/>
      <c r="Z69" s="211"/>
      <c r="AA69" s="211"/>
      <c r="AB69" s="211"/>
      <c r="AC69" s="211"/>
      <c r="AD69" s="211"/>
    </row>
    <row r="70" spans="1:30" ht="18" hidden="1" x14ac:dyDescent="0.35">
      <c r="A70" s="10" t="str">
        <f t="shared" si="0"/>
        <v/>
      </c>
      <c r="B70" s="10" t="str">
        <f>+IF(A70=1,IF(YEAR(G70)&gt;=Parametre!$M$7,"Licence Benjamin, Minime, Cadet",IF(YEAR(G70)&lt;=Parametre!$M$4,"licence Sénior","licence Junior")),"")</f>
        <v/>
      </c>
      <c r="C70" s="10" t="str">
        <f t="shared" si="1"/>
        <v/>
      </c>
      <c r="D70" s="10" t="str">
        <f t="shared" si="2"/>
        <v/>
      </c>
      <c r="E70" s="208"/>
      <c r="F70" s="208"/>
      <c r="G70" s="208"/>
      <c r="H70" s="208"/>
      <c r="I70" s="208"/>
      <c r="J70" s="196"/>
      <c r="K70" s="187"/>
      <c r="L70" s="193"/>
      <c r="M70" s="187"/>
      <c r="N70" s="208"/>
      <c r="O70" s="193"/>
      <c r="P70" s="209"/>
      <c r="Q70" s="210"/>
      <c r="R70" s="196"/>
      <c r="S70" s="211"/>
      <c r="T70" s="211"/>
      <c r="U70" s="196"/>
      <c r="V70" s="196"/>
      <c r="W70" s="196"/>
      <c r="X70" s="196"/>
      <c r="Y70" s="196"/>
      <c r="Z70" s="211"/>
      <c r="AA70" s="211"/>
      <c r="AB70" s="211"/>
      <c r="AC70" s="211"/>
      <c r="AD70" s="211"/>
    </row>
    <row r="71" spans="1:30" ht="18" hidden="1" x14ac:dyDescent="0.35">
      <c r="A71" s="10" t="str">
        <f t="shared" si="0"/>
        <v/>
      </c>
      <c r="B71" s="10" t="str">
        <f>+IF(A71=1,IF(YEAR(G71)&gt;=Parametre!$M$7,"Licence Benjamin, Minime, Cadet",IF(YEAR(G71)&lt;=Parametre!$M$4,"licence Sénior","licence Junior")),"")</f>
        <v/>
      </c>
      <c r="C71" s="10" t="str">
        <f t="shared" si="1"/>
        <v/>
      </c>
      <c r="D71" s="10" t="str">
        <f t="shared" si="2"/>
        <v/>
      </c>
      <c r="E71" s="208"/>
      <c r="F71" s="208"/>
      <c r="G71" s="208"/>
      <c r="H71" s="208"/>
      <c r="I71" s="208"/>
      <c r="J71" s="196"/>
      <c r="K71" s="197"/>
      <c r="L71" s="193"/>
      <c r="M71" s="197"/>
      <c r="N71" s="208"/>
      <c r="O71" s="193"/>
      <c r="P71" s="209"/>
      <c r="Q71" s="210"/>
      <c r="R71" s="196"/>
      <c r="S71" s="211"/>
      <c r="T71" s="211"/>
      <c r="U71" s="196"/>
      <c r="V71" s="196"/>
      <c r="W71" s="196"/>
      <c r="X71" s="196"/>
      <c r="Y71" s="196"/>
      <c r="Z71" s="211"/>
      <c r="AA71" s="211"/>
      <c r="AB71" s="211"/>
      <c r="AC71" s="211"/>
      <c r="AD71" s="211"/>
    </row>
    <row r="72" spans="1:30" ht="18" hidden="1" x14ac:dyDescent="0.35">
      <c r="A72" s="10" t="str">
        <f t="shared" si="0"/>
        <v/>
      </c>
      <c r="B72" s="10" t="str">
        <f>+IF(A72=1,IF(YEAR(G72)&gt;=Parametre!$M$7,"Licence Benjamin, Minime, Cadet",IF(YEAR(G72)&lt;=Parametre!$M$4,"licence Sénior","licence Junior")),"")</f>
        <v/>
      </c>
      <c r="C72" s="10" t="str">
        <f t="shared" si="1"/>
        <v/>
      </c>
      <c r="D72" s="10" t="str">
        <f t="shared" si="2"/>
        <v/>
      </c>
      <c r="E72" s="208"/>
      <c r="F72" s="208"/>
      <c r="G72" s="208"/>
      <c r="H72" s="208"/>
      <c r="I72" s="208"/>
      <c r="J72" s="196"/>
      <c r="K72" s="197"/>
      <c r="L72" s="193"/>
      <c r="M72" s="197"/>
      <c r="N72" s="208"/>
      <c r="O72" s="193"/>
      <c r="P72" s="209"/>
      <c r="Q72" s="210"/>
      <c r="R72" s="196"/>
      <c r="S72" s="211"/>
      <c r="T72" s="211"/>
      <c r="U72" s="196"/>
      <c r="V72" s="196"/>
      <c r="W72" s="196"/>
      <c r="X72" s="196"/>
      <c r="Y72" s="196"/>
      <c r="Z72" s="211"/>
      <c r="AA72" s="211"/>
      <c r="AB72" s="211"/>
      <c r="AC72" s="211"/>
      <c r="AD72" s="211"/>
    </row>
    <row r="73" spans="1:30" ht="18" hidden="1" x14ac:dyDescent="0.35">
      <c r="A73" s="10" t="str">
        <f t="shared" si="0"/>
        <v/>
      </c>
      <c r="B73" s="10" t="str">
        <f>+IF(A73=1,IF(YEAR(G73)&gt;=Parametre!$M$7,"Licence Benjamin, Minime, Cadet",IF(YEAR(G73)&lt;=Parametre!$M$4,"licence Sénior","licence Junior")),"")</f>
        <v/>
      </c>
      <c r="C73" s="10" t="str">
        <f t="shared" si="1"/>
        <v/>
      </c>
      <c r="D73" s="10" t="str">
        <f t="shared" si="2"/>
        <v/>
      </c>
      <c r="E73" s="208"/>
      <c r="F73" s="208"/>
      <c r="G73" s="208"/>
      <c r="H73" s="208"/>
      <c r="I73" s="208"/>
      <c r="J73" s="196"/>
      <c r="K73" s="197"/>
      <c r="L73" s="193"/>
      <c r="M73" s="197"/>
      <c r="N73" s="208"/>
      <c r="O73" s="193"/>
      <c r="P73" s="209"/>
      <c r="Q73" s="210"/>
      <c r="R73" s="196"/>
      <c r="S73" s="211"/>
      <c r="T73" s="211"/>
      <c r="U73" s="196"/>
      <c r="V73" s="196"/>
      <c r="W73" s="196"/>
      <c r="X73" s="196"/>
      <c r="Y73" s="196"/>
      <c r="Z73" s="211"/>
      <c r="AA73" s="211"/>
      <c r="AB73" s="211"/>
      <c r="AC73" s="211"/>
      <c r="AD73" s="211"/>
    </row>
    <row r="74" spans="1:30" ht="18" hidden="1" x14ac:dyDescent="0.35">
      <c r="A74" s="10" t="str">
        <f t="shared" si="0"/>
        <v/>
      </c>
      <c r="B74" s="10" t="str">
        <f>+IF(A74=1,IF(YEAR(G74)&gt;=Parametre!$M$7,"Licence Benjamin, Minime, Cadet",IF(YEAR(G74)&lt;=Parametre!$M$4,"licence Sénior","licence Junior")),"")</f>
        <v/>
      </c>
      <c r="C74" s="10" t="str">
        <f t="shared" si="1"/>
        <v/>
      </c>
      <c r="D74" s="10" t="str">
        <f t="shared" si="2"/>
        <v/>
      </c>
      <c r="E74" s="208"/>
      <c r="F74" s="208"/>
      <c r="G74" s="208"/>
      <c r="H74" s="208"/>
      <c r="I74" s="208"/>
      <c r="J74" s="196"/>
      <c r="K74" s="197"/>
      <c r="L74" s="193"/>
      <c r="M74" s="197"/>
      <c r="N74" s="208"/>
      <c r="O74" s="193"/>
      <c r="P74" s="209"/>
      <c r="Q74" s="210"/>
      <c r="R74" s="196"/>
      <c r="S74" s="211"/>
      <c r="T74" s="211"/>
      <c r="U74" s="196"/>
      <c r="V74" s="196"/>
      <c r="W74" s="196"/>
      <c r="X74" s="196"/>
      <c r="Y74" s="196"/>
      <c r="Z74" s="211"/>
      <c r="AA74" s="211"/>
      <c r="AB74" s="211"/>
      <c r="AC74" s="211"/>
      <c r="AD74" s="211"/>
    </row>
    <row r="75" spans="1:30" ht="24.75" hidden="1" customHeight="1" thickBot="1" x14ac:dyDescent="0.4">
      <c r="A75" s="10" t="str">
        <f t="shared" si="0"/>
        <v/>
      </c>
      <c r="B75" s="10" t="str">
        <f>+IF(A75=1,IF(YEAR(G75)&gt;=Parametre!$M$7,"Licence Benjamin, Minime, Cadet",IF(YEAR(G75)&lt;=Parametre!$M$4,"licence Sénior","licence Junior")),"")</f>
        <v/>
      </c>
      <c r="C75" s="10" t="str">
        <f t="shared" si="1"/>
        <v/>
      </c>
      <c r="D75" s="10" t="str">
        <f t="shared" si="2"/>
        <v/>
      </c>
      <c r="E75" s="212"/>
      <c r="F75" s="212"/>
      <c r="G75" s="212"/>
      <c r="H75" s="212"/>
      <c r="I75" s="212"/>
      <c r="J75" s="213"/>
      <c r="K75" s="214"/>
      <c r="L75" s="215"/>
      <c r="M75" s="216"/>
      <c r="N75" s="212"/>
      <c r="O75" s="215"/>
      <c r="P75" s="217"/>
      <c r="Q75" s="218"/>
      <c r="R75" s="213"/>
      <c r="S75" s="219"/>
      <c r="T75" s="219"/>
      <c r="U75" s="213"/>
      <c r="V75" s="213"/>
      <c r="W75" s="213"/>
      <c r="X75" s="213"/>
      <c r="Y75" s="213"/>
      <c r="Z75" s="219"/>
      <c r="AA75" s="219"/>
      <c r="AB75" s="219"/>
      <c r="AC75" s="219"/>
      <c r="AD75" s="219"/>
    </row>
    <row r="76" spans="1:30" ht="18" x14ac:dyDescent="0.35">
      <c r="A76" s="10" t="str">
        <f t="shared" si="0"/>
        <v/>
      </c>
      <c r="B76" s="10" t="str">
        <f>+IF(A76=1,IF(YEAR(G76)&gt;=Parametre!$M$7,"Licence Benjamin, Minime, Cadet",IF(YEAR(G76)&lt;=Parametre!$M$4,"licence Sénior","licence Junior")),"")</f>
        <v/>
      </c>
      <c r="C76" s="10" t="str">
        <f t="shared" si="1"/>
        <v/>
      </c>
      <c r="D76" s="10" t="str">
        <f t="shared" si="2"/>
        <v/>
      </c>
      <c r="G76" s="204"/>
      <c r="T76" s="204"/>
    </row>
  </sheetData>
  <sheetProtection selectLockedCells="1" selectUnlockedCells="1"/>
  <autoFilter ref="E16:Z16" xr:uid="{00000000-0009-0000-0000-000004000000}">
    <filterColumn colId="9" showButton="0"/>
    <filterColumn colId="10" showButton="0"/>
    <filterColumn colId="11" showButton="0"/>
  </autoFilter>
  <mergeCells count="6">
    <mergeCell ref="N16:Q16"/>
    <mergeCell ref="F5:H5"/>
    <mergeCell ref="J5:L5"/>
    <mergeCell ref="J6:L6"/>
    <mergeCell ref="F7:H7"/>
    <mergeCell ref="F10:H10"/>
  </mergeCells>
  <conditionalFormatting sqref="D17:D76">
    <cfRule type="containsText" dxfId="47" priority="36" operator="containsText" text="erreur">
      <formula>NOT(ISERROR(SEARCH("erreur",D17)))</formula>
    </cfRule>
  </conditionalFormatting>
  <conditionalFormatting sqref="D17:D134">
    <cfRule type="containsText" dxfId="46" priority="50" operator="containsText" text="erreur">
      <formula>NOT(ISERROR(SEARCH("erreur",D17)))</formula>
    </cfRule>
  </conditionalFormatting>
  <conditionalFormatting sqref="E17:I75">
    <cfRule type="containsBlanks" dxfId="45" priority="6">
      <formula>LEN(TRIM(E17))=0</formula>
    </cfRule>
  </conditionalFormatting>
  <conditionalFormatting sqref="L17:L75">
    <cfRule type="containsBlanks" dxfId="44" priority="14">
      <formula>LEN(TRIM(L17))=0</formula>
    </cfRule>
  </conditionalFormatting>
  <conditionalFormatting sqref="N17:N75">
    <cfRule type="containsBlanks" dxfId="43" priority="18">
      <formula>LEN(TRIM(N17))=0</formula>
    </cfRule>
  </conditionalFormatting>
  <conditionalFormatting sqref="P17:Q75">
    <cfRule type="containsBlanks" dxfId="42" priority="16">
      <formula>LEN(TRIM(P17))=0</formula>
    </cfRule>
  </conditionalFormatting>
  <printOptions horizontalCentered="1" verticalCentered="1"/>
  <pageMargins left="0.19652777777777777" right="0.19652777777777777" top="0.15763888888888888" bottom="0.15763888888888888" header="0.51180555555555551" footer="0.51180555555555551"/>
  <pageSetup paperSize="9" scale="56" firstPageNumber="0" fitToHeight="0" orientation="landscape" horizontalDpi="300" verticalDpi="300" r:id="rId1"/>
  <headerFooter alignWithMargins="0"/>
  <drawing r:id="rId2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6">
    <tabColor theme="7" tint="0.39997558519241921"/>
    <pageSetUpPr fitToPage="1"/>
  </sheetPr>
  <dimension ref="A1:AE74"/>
  <sheetViews>
    <sheetView topLeftCell="E2" zoomScale="75" zoomScaleNormal="75" workbookViewId="0">
      <selection activeCell="E17" sqref="E17"/>
    </sheetView>
  </sheetViews>
  <sheetFormatPr baseColWidth="10" defaultColWidth="14.5546875" defaultRowHeight="14.4" outlineLevelCol="1" x14ac:dyDescent="0.3"/>
  <cols>
    <col min="1" max="1" width="14.5546875" style="7" hidden="1" customWidth="1" outlineLevel="1"/>
    <col min="2" max="2" width="19.6640625" style="7" hidden="1" customWidth="1" outlineLevel="1"/>
    <col min="3" max="3" width="21.33203125" style="7" hidden="1" customWidth="1" outlineLevel="1"/>
    <col min="4" max="4" width="20" style="7" hidden="1" customWidth="1" outlineLevel="1"/>
    <col min="5" max="5" width="24.109375" style="8" customWidth="1" collapsed="1"/>
    <col min="6" max="6" width="26.33203125" style="6" customWidth="1"/>
    <col min="7" max="7" width="14.5546875" style="6" customWidth="1"/>
    <col min="8" max="8" width="9.5546875" style="6" customWidth="1"/>
    <col min="9" max="9" width="8.109375" style="6" customWidth="1"/>
    <col min="10" max="10" width="0.109375" style="6" customWidth="1"/>
    <col min="11" max="11" width="6.33203125" style="6" customWidth="1"/>
    <col min="12" max="13" width="14.5546875" style="6" customWidth="1"/>
    <col min="14" max="14" width="33.6640625" style="21" customWidth="1"/>
    <col min="15" max="15" width="0.109375" style="6" customWidth="1"/>
    <col min="16" max="16" width="10.77734375" style="21" customWidth="1"/>
    <col min="17" max="17" width="19.88671875" style="6" customWidth="1"/>
    <col min="18" max="18" width="19.88671875" style="6" hidden="1" customWidth="1"/>
    <col min="19" max="19" width="10.77734375" style="6" hidden="1" customWidth="1"/>
    <col min="20" max="20" width="10.77734375" style="6" customWidth="1"/>
    <col min="21" max="24" width="10.77734375" style="6" hidden="1" customWidth="1"/>
    <col min="25" max="25" width="10.77734375" style="6" customWidth="1"/>
    <col min="26" max="26" width="30.77734375" style="6" customWidth="1"/>
    <col min="27" max="27" width="18.77734375" style="6" customWidth="1"/>
    <col min="28" max="29" width="10.77734375" style="6" customWidth="1"/>
    <col min="30" max="259" width="14.5546875" style="7"/>
    <col min="260" max="280" width="14.5546875" style="7" customWidth="1"/>
    <col min="281" max="515" width="14.5546875" style="7"/>
    <col min="516" max="536" width="14.5546875" style="7" customWidth="1"/>
    <col min="537" max="771" width="14.5546875" style="7"/>
    <col min="772" max="792" width="14.5546875" style="7" customWidth="1"/>
    <col min="793" max="1027" width="14.5546875" style="7"/>
    <col min="1028" max="1048" width="14.5546875" style="7" customWidth="1"/>
    <col min="1049" max="1283" width="14.5546875" style="7"/>
    <col min="1284" max="1304" width="14.5546875" style="7" customWidth="1"/>
    <col min="1305" max="1539" width="14.5546875" style="7"/>
    <col min="1540" max="1560" width="14.5546875" style="7" customWidth="1"/>
    <col min="1561" max="1795" width="14.5546875" style="7"/>
    <col min="1796" max="1816" width="14.5546875" style="7" customWidth="1"/>
    <col min="1817" max="2051" width="14.5546875" style="7"/>
    <col min="2052" max="2072" width="14.5546875" style="7" customWidth="1"/>
    <col min="2073" max="2307" width="14.5546875" style="7"/>
    <col min="2308" max="2328" width="14.5546875" style="7" customWidth="1"/>
    <col min="2329" max="2563" width="14.5546875" style="7"/>
    <col min="2564" max="2584" width="14.5546875" style="7" customWidth="1"/>
    <col min="2585" max="2819" width="14.5546875" style="7"/>
    <col min="2820" max="2840" width="14.5546875" style="7" customWidth="1"/>
    <col min="2841" max="3075" width="14.5546875" style="7"/>
    <col min="3076" max="3096" width="14.5546875" style="7" customWidth="1"/>
    <col min="3097" max="3331" width="14.5546875" style="7"/>
    <col min="3332" max="3352" width="14.5546875" style="7" customWidth="1"/>
    <col min="3353" max="3587" width="14.5546875" style="7"/>
    <col min="3588" max="3608" width="14.5546875" style="7" customWidth="1"/>
    <col min="3609" max="3843" width="14.5546875" style="7"/>
    <col min="3844" max="3864" width="14.5546875" style="7" customWidth="1"/>
    <col min="3865" max="4099" width="14.5546875" style="7"/>
    <col min="4100" max="4120" width="14.5546875" style="7" customWidth="1"/>
    <col min="4121" max="4355" width="14.5546875" style="7"/>
    <col min="4356" max="4376" width="14.5546875" style="7" customWidth="1"/>
    <col min="4377" max="4611" width="14.5546875" style="7"/>
    <col min="4612" max="4632" width="14.5546875" style="7" customWidth="1"/>
    <col min="4633" max="4867" width="14.5546875" style="7"/>
    <col min="4868" max="4888" width="14.5546875" style="7" customWidth="1"/>
    <col min="4889" max="5123" width="14.5546875" style="7"/>
    <col min="5124" max="5144" width="14.5546875" style="7" customWidth="1"/>
    <col min="5145" max="5379" width="14.5546875" style="7"/>
    <col min="5380" max="5400" width="14.5546875" style="7" customWidth="1"/>
    <col min="5401" max="5635" width="14.5546875" style="7"/>
    <col min="5636" max="5656" width="14.5546875" style="7" customWidth="1"/>
    <col min="5657" max="5891" width="14.5546875" style="7"/>
    <col min="5892" max="5912" width="14.5546875" style="7" customWidth="1"/>
    <col min="5913" max="6147" width="14.5546875" style="7"/>
    <col min="6148" max="6168" width="14.5546875" style="7" customWidth="1"/>
    <col min="6169" max="6403" width="14.5546875" style="7"/>
    <col min="6404" max="6424" width="14.5546875" style="7" customWidth="1"/>
    <col min="6425" max="6659" width="14.5546875" style="7"/>
    <col min="6660" max="6680" width="14.5546875" style="7" customWidth="1"/>
    <col min="6681" max="6915" width="14.5546875" style="7"/>
    <col min="6916" max="6936" width="14.5546875" style="7" customWidth="1"/>
    <col min="6937" max="7171" width="14.5546875" style="7"/>
    <col min="7172" max="7192" width="14.5546875" style="7" customWidth="1"/>
    <col min="7193" max="7427" width="14.5546875" style="7"/>
    <col min="7428" max="7448" width="14.5546875" style="7" customWidth="1"/>
    <col min="7449" max="7683" width="14.5546875" style="7"/>
    <col min="7684" max="7704" width="14.5546875" style="7" customWidth="1"/>
    <col min="7705" max="7939" width="14.5546875" style="7"/>
    <col min="7940" max="7960" width="14.5546875" style="7" customWidth="1"/>
    <col min="7961" max="8195" width="14.5546875" style="7"/>
    <col min="8196" max="8216" width="14.5546875" style="7" customWidth="1"/>
    <col min="8217" max="8451" width="14.5546875" style="7"/>
    <col min="8452" max="8472" width="14.5546875" style="7" customWidth="1"/>
    <col min="8473" max="8707" width="14.5546875" style="7"/>
    <col min="8708" max="8728" width="14.5546875" style="7" customWidth="1"/>
    <col min="8729" max="8963" width="14.5546875" style="7"/>
    <col min="8964" max="8984" width="14.5546875" style="7" customWidth="1"/>
    <col min="8985" max="9219" width="14.5546875" style="7"/>
    <col min="9220" max="9240" width="14.5546875" style="7" customWidth="1"/>
    <col min="9241" max="9475" width="14.5546875" style="7"/>
    <col min="9476" max="9496" width="14.5546875" style="7" customWidth="1"/>
    <col min="9497" max="9731" width="14.5546875" style="7"/>
    <col min="9732" max="9752" width="14.5546875" style="7" customWidth="1"/>
    <col min="9753" max="9987" width="14.5546875" style="7"/>
    <col min="9988" max="10008" width="14.5546875" style="7" customWidth="1"/>
    <col min="10009" max="10243" width="14.5546875" style="7"/>
    <col min="10244" max="10264" width="14.5546875" style="7" customWidth="1"/>
    <col min="10265" max="10499" width="14.5546875" style="7"/>
    <col min="10500" max="10520" width="14.5546875" style="7" customWidth="1"/>
    <col min="10521" max="10755" width="14.5546875" style="7"/>
    <col min="10756" max="10776" width="14.5546875" style="7" customWidth="1"/>
    <col min="10777" max="11011" width="14.5546875" style="7"/>
    <col min="11012" max="11032" width="14.5546875" style="7" customWidth="1"/>
    <col min="11033" max="11267" width="14.5546875" style="7"/>
    <col min="11268" max="11288" width="14.5546875" style="7" customWidth="1"/>
    <col min="11289" max="11523" width="14.5546875" style="7"/>
    <col min="11524" max="11544" width="14.5546875" style="7" customWidth="1"/>
    <col min="11545" max="11779" width="14.5546875" style="7"/>
    <col min="11780" max="11800" width="14.5546875" style="7" customWidth="1"/>
    <col min="11801" max="12035" width="14.5546875" style="7"/>
    <col min="12036" max="12056" width="14.5546875" style="7" customWidth="1"/>
    <col min="12057" max="12291" width="14.5546875" style="7"/>
    <col min="12292" max="12312" width="14.5546875" style="7" customWidth="1"/>
    <col min="12313" max="12547" width="14.5546875" style="7"/>
    <col min="12548" max="12568" width="14.5546875" style="7" customWidth="1"/>
    <col min="12569" max="12803" width="14.5546875" style="7"/>
    <col min="12804" max="12824" width="14.5546875" style="7" customWidth="1"/>
    <col min="12825" max="13059" width="14.5546875" style="7"/>
    <col min="13060" max="13080" width="14.5546875" style="7" customWidth="1"/>
    <col min="13081" max="13315" width="14.5546875" style="7"/>
    <col min="13316" max="13336" width="14.5546875" style="7" customWidth="1"/>
    <col min="13337" max="13571" width="14.5546875" style="7"/>
    <col min="13572" max="13592" width="14.5546875" style="7" customWidth="1"/>
    <col min="13593" max="13827" width="14.5546875" style="7"/>
    <col min="13828" max="13848" width="14.5546875" style="7" customWidth="1"/>
    <col min="13849" max="14083" width="14.5546875" style="7"/>
    <col min="14084" max="14104" width="14.5546875" style="7" customWidth="1"/>
    <col min="14105" max="14339" width="14.5546875" style="7"/>
    <col min="14340" max="14360" width="14.5546875" style="7" customWidth="1"/>
    <col min="14361" max="14595" width="14.5546875" style="7"/>
    <col min="14596" max="14616" width="14.5546875" style="7" customWidth="1"/>
    <col min="14617" max="14851" width="14.5546875" style="7"/>
    <col min="14852" max="14872" width="14.5546875" style="7" customWidth="1"/>
    <col min="14873" max="15107" width="14.5546875" style="7"/>
    <col min="15108" max="15128" width="14.5546875" style="7" customWidth="1"/>
    <col min="15129" max="15363" width="14.5546875" style="7"/>
    <col min="15364" max="15384" width="14.5546875" style="7" customWidth="1"/>
    <col min="15385" max="15619" width="14.5546875" style="7"/>
    <col min="15620" max="15640" width="14.5546875" style="7" customWidth="1"/>
    <col min="15641" max="15875" width="14.5546875" style="7"/>
    <col min="15876" max="15896" width="14.5546875" style="7" customWidth="1"/>
    <col min="15897" max="16131" width="14.5546875" style="7"/>
    <col min="16132" max="16152" width="14.5546875" style="7" customWidth="1"/>
    <col min="16153" max="16384" width="14.5546875" style="7"/>
  </cols>
  <sheetData>
    <row r="1" spans="1:31" x14ac:dyDescent="0.3">
      <c r="A1" s="8"/>
      <c r="B1" s="6"/>
      <c r="C1" s="6"/>
      <c r="D1" s="6"/>
      <c r="E1" s="6"/>
      <c r="J1" s="21"/>
    </row>
    <row r="2" spans="1:31" x14ac:dyDescent="0.3">
      <c r="A2" s="8"/>
      <c r="B2" s="6"/>
      <c r="C2" s="6"/>
      <c r="D2" s="6"/>
      <c r="E2" s="82" t="s">
        <v>190</v>
      </c>
      <c r="G2" s="83"/>
      <c r="J2" s="21"/>
    </row>
    <row r="3" spans="1:31" x14ac:dyDescent="0.3">
      <c r="A3" s="8"/>
      <c r="B3" s="6"/>
      <c r="C3" s="6"/>
      <c r="D3" s="6"/>
      <c r="E3" s="6"/>
      <c r="J3" s="21"/>
    </row>
    <row r="4" spans="1:31" ht="15" thickBot="1" x14ac:dyDescent="0.35">
      <c r="D4" s="6"/>
    </row>
    <row r="5" spans="1:31" ht="21.6" thickBot="1" x14ac:dyDescent="0.35">
      <c r="D5" s="6"/>
      <c r="E5" s="3" t="s">
        <v>0</v>
      </c>
      <c r="F5" s="255">
        <f>'DONNEES CLUB'!$B$5</f>
        <v>0</v>
      </c>
      <c r="G5" s="256"/>
      <c r="H5" s="257"/>
      <c r="I5" s="4" t="s">
        <v>7</v>
      </c>
      <c r="J5" s="259" t="e">
        <f>+VLOOKUP($F$5,Parametre!A:G,7,FALSE)</f>
        <v>#N/A</v>
      </c>
      <c r="K5" s="259"/>
      <c r="L5" s="259"/>
      <c r="M5" s="5"/>
      <c r="N5" s="20" t="s">
        <v>149</v>
      </c>
      <c r="O5" s="13"/>
      <c r="P5" s="20" t="e">
        <f>VLOOKUP(F5,Parametre!A:G,2,FALSE)</f>
        <v>#N/A</v>
      </c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</row>
    <row r="6" spans="1:31" ht="18.600000000000001" thickBot="1" x14ac:dyDescent="0.4">
      <c r="J6" s="260"/>
      <c r="K6" s="260"/>
      <c r="L6" s="260"/>
      <c r="M6" s="9"/>
      <c r="N6" s="20" t="s">
        <v>152</v>
      </c>
      <c r="O6" s="13"/>
      <c r="P6" s="20" t="e">
        <f>+IF('DONNEES CLUB'!$B$10="",'DONNEES CLUB'!B17,'DONNEES CLUB'!B10)</f>
        <v>#N/A</v>
      </c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31" ht="18.600000000000001" thickBot="1" x14ac:dyDescent="0.4">
      <c r="E7" s="3" t="s">
        <v>1</v>
      </c>
      <c r="F7" s="261">
        <f ca="1">IF('DONNEES CLUB'!B7="","merci de saisir une date dans onglet de club",'DONNEES CLUB'!B7)</f>
        <v>46057</v>
      </c>
      <c r="G7" s="261"/>
      <c r="H7" s="261"/>
      <c r="J7" s="9"/>
      <c r="K7" s="9"/>
      <c r="L7" s="9"/>
      <c r="M7" s="9"/>
      <c r="N7" s="20" t="s">
        <v>153</v>
      </c>
      <c r="O7" s="13"/>
      <c r="P7" s="20" t="e">
        <f>+IF('DONNEES CLUB'!$B$10="",'DONNEES CLUB'!B18,'DONNEES CLUB'!B11)</f>
        <v>#N/A</v>
      </c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</row>
    <row r="8" spans="1:31" ht="18" x14ac:dyDescent="0.35">
      <c r="E8" s="3"/>
      <c r="J8" s="9"/>
      <c r="K8" s="9"/>
      <c r="L8" s="9"/>
      <c r="M8" s="9"/>
      <c r="N8" s="20"/>
      <c r="O8" s="13"/>
      <c r="P8" s="20" t="e">
        <f>+IF('DONNEES CLUB'!$B$10="",'DONNEES CLUB'!B19,'DONNEES CLUB'!B12)</f>
        <v>#N/A</v>
      </c>
      <c r="Q8" s="13" t="e">
        <f>+IF('DONNEES CLUB'!$B$10="",'DONNEES CLUB'!B20,'DONNEES CLUB'!B13)</f>
        <v>#N/A</v>
      </c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</row>
    <row r="9" spans="1:31" ht="18.600000000000001" thickBot="1" x14ac:dyDescent="0.4">
      <c r="E9" s="3"/>
      <c r="J9" s="9"/>
      <c r="K9" s="9"/>
      <c r="L9" s="9"/>
      <c r="M9" s="9"/>
    </row>
    <row r="10" spans="1:31" ht="24" thickBot="1" x14ac:dyDescent="0.5">
      <c r="E10" s="22" t="s">
        <v>163</v>
      </c>
      <c r="F10" s="266" t="s">
        <v>194</v>
      </c>
      <c r="G10" s="266"/>
      <c r="H10" s="266"/>
      <c r="J10" s="9"/>
      <c r="K10" s="9"/>
      <c r="L10" s="9"/>
      <c r="M10" s="9"/>
    </row>
    <row r="11" spans="1:31" ht="18" x14ac:dyDescent="0.35">
      <c r="E11" s="3"/>
      <c r="J11" s="9"/>
      <c r="K11" s="9"/>
      <c r="L11" s="9"/>
      <c r="M11" s="9"/>
    </row>
    <row r="12" spans="1:31" ht="30.75" customHeight="1" x14ac:dyDescent="0.4">
      <c r="E12" s="24"/>
      <c r="F12" s="24" t="s">
        <v>189</v>
      </c>
      <c r="J12" s="9"/>
      <c r="K12" s="9"/>
      <c r="L12" s="9"/>
      <c r="M12" s="9"/>
    </row>
    <row r="13" spans="1:31" ht="18" x14ac:dyDescent="0.35">
      <c r="E13" s="3"/>
      <c r="J13" s="9"/>
      <c r="K13" s="9"/>
      <c r="L13" s="9"/>
      <c r="M13" s="9"/>
    </row>
    <row r="14" spans="1:31" ht="32.25" customHeight="1" x14ac:dyDescent="0.3">
      <c r="E14" s="182"/>
      <c r="F14" s="265" t="s">
        <v>343</v>
      </c>
      <c r="G14" s="265"/>
      <c r="H14" s="265"/>
      <c r="I14" s="265"/>
      <c r="J14" s="265"/>
      <c r="K14" s="265"/>
      <c r="L14" s="265"/>
      <c r="M14" s="265"/>
      <c r="N14" s="265"/>
    </row>
    <row r="15" spans="1:31" ht="18.600000000000001" thickBot="1" x14ac:dyDescent="0.4">
      <c r="E15" s="3"/>
      <c r="J15" s="9"/>
      <c r="K15" s="9"/>
      <c r="L15" s="9"/>
      <c r="M15" s="9"/>
    </row>
    <row r="16" spans="1:31" ht="141" customHeight="1" x14ac:dyDescent="0.3">
      <c r="A16" s="120" t="s">
        <v>241</v>
      </c>
      <c r="B16" s="121" t="s">
        <v>147</v>
      </c>
      <c r="C16" s="121" t="s">
        <v>243</v>
      </c>
      <c r="D16" s="122" t="s">
        <v>242</v>
      </c>
      <c r="E16" s="80" t="s">
        <v>166</v>
      </c>
      <c r="F16" s="75" t="s">
        <v>167</v>
      </c>
      <c r="G16" s="14" t="s">
        <v>3</v>
      </c>
      <c r="H16" s="14" t="s">
        <v>143</v>
      </c>
      <c r="I16" s="14" t="s">
        <v>5</v>
      </c>
      <c r="J16" s="15" t="s">
        <v>144</v>
      </c>
      <c r="K16" s="16" t="s">
        <v>145</v>
      </c>
      <c r="L16" s="14" t="s">
        <v>2</v>
      </c>
      <c r="M16" s="14" t="s">
        <v>150</v>
      </c>
      <c r="N16" s="254" t="s">
        <v>4</v>
      </c>
      <c r="O16" s="254"/>
      <c r="P16" s="254"/>
      <c r="Q16" s="254"/>
      <c r="R16" s="232"/>
      <c r="S16" s="240" t="s">
        <v>395</v>
      </c>
      <c r="T16" s="233" t="s">
        <v>395</v>
      </c>
      <c r="U16" s="240" t="s">
        <v>146</v>
      </c>
      <c r="V16" s="233" t="s">
        <v>147</v>
      </c>
      <c r="W16" s="235" t="s">
        <v>6</v>
      </c>
      <c r="X16" s="233" t="s">
        <v>148</v>
      </c>
      <c r="Y16" s="236" t="s">
        <v>390</v>
      </c>
      <c r="Z16" s="245" t="s">
        <v>446</v>
      </c>
      <c r="AA16" s="237" t="s">
        <v>445</v>
      </c>
      <c r="AB16" s="242" t="s">
        <v>393</v>
      </c>
      <c r="AC16" s="242" t="s">
        <v>394</v>
      </c>
      <c r="AD16" s="238"/>
      <c r="AE16" s="238"/>
    </row>
    <row r="17" spans="1:29" s="10" customFormat="1" ht="30" customHeight="1" x14ac:dyDescent="0.35">
      <c r="A17" s="10" t="str">
        <f>+IF(E17&lt;&gt;"",1,"")</f>
        <v/>
      </c>
      <c r="B17" s="10" t="str">
        <f>+IF(A17=1,IF(YEAR(G17)&gt;=Parametre!$M$7,"Licence Benjamin, Minime, Cadet",IF(YEAR(G17)&lt;=Parametre!$M$4,"licence Sénior","licence Junior")),"")</f>
        <v/>
      </c>
      <c r="C17" s="10" t="str">
        <f>+IF(A17=1,IF(OR(K17&lt;&gt;29,M17&lt;&gt;$J$5),$F$10,"renouvellement"),"")</f>
        <v/>
      </c>
      <c r="D17" s="10" t="str">
        <f>+IF(OR(C17=$F$10,C17=""),"","erreur")</f>
        <v/>
      </c>
      <c r="E17" s="274"/>
      <c r="F17" s="275"/>
      <c r="G17" s="276"/>
      <c r="H17" s="276"/>
      <c r="I17" s="277"/>
      <c r="J17" s="278"/>
      <c r="K17" s="279"/>
      <c r="L17" s="280"/>
      <c r="M17" s="279"/>
      <c r="N17" s="281"/>
      <c r="O17" s="275"/>
      <c r="P17" s="282"/>
      <c r="Q17" s="277"/>
      <c r="R17" s="278"/>
      <c r="S17" s="284"/>
      <c r="T17" s="297"/>
      <c r="U17" s="278"/>
      <c r="V17" s="278"/>
      <c r="W17" s="278"/>
      <c r="X17" s="278"/>
      <c r="Y17" s="276"/>
      <c r="Z17" s="311"/>
      <c r="AA17" s="276"/>
      <c r="AB17" s="276"/>
      <c r="AC17" s="276"/>
    </row>
    <row r="18" spans="1:29" s="10" customFormat="1" ht="30" customHeight="1" x14ac:dyDescent="0.35">
      <c r="A18" s="10" t="str">
        <f t="shared" ref="A18:A74" si="0">+IF(E18&lt;&gt;"",1,"")</f>
        <v/>
      </c>
      <c r="B18" s="10" t="str">
        <f>+IF(A18=1,IF(YEAR(G18)&gt;=Parametre!$M$7,"Licence Benjamin, Minime, Cadet",IF(YEAR(G18)&lt;=Parametre!$M$4,"licence Sénior","licence Junior")),"")</f>
        <v/>
      </c>
      <c r="C18" s="10" t="str">
        <f t="shared" ref="C18:C74" si="1">+IF(A18=1,IF(OR(K18&lt;&gt;29,M18&lt;&gt;$J$5),$F$10,"renouvellement"),"")</f>
        <v/>
      </c>
      <c r="D18" s="10" t="str">
        <f t="shared" ref="D18:D74" si="2">+IF(OR(C18=$F$10,C18=""),"","erreur")</f>
        <v/>
      </c>
      <c r="E18" s="274"/>
      <c r="F18" s="275"/>
      <c r="G18" s="276"/>
      <c r="H18" s="276"/>
      <c r="I18" s="277"/>
      <c r="J18" s="278"/>
      <c r="K18" s="279"/>
      <c r="L18" s="280"/>
      <c r="M18" s="279"/>
      <c r="N18" s="281"/>
      <c r="O18" s="275"/>
      <c r="P18" s="282"/>
      <c r="Q18" s="277"/>
      <c r="R18" s="278"/>
      <c r="S18" s="284"/>
      <c r="T18" s="297"/>
      <c r="U18" s="278"/>
      <c r="V18" s="278"/>
      <c r="W18" s="278"/>
      <c r="X18" s="278"/>
      <c r="Y18" s="276"/>
      <c r="Z18" s="311"/>
      <c r="AA18" s="276"/>
      <c r="AB18" s="276"/>
      <c r="AC18" s="276"/>
    </row>
    <row r="19" spans="1:29" s="10" customFormat="1" ht="30" customHeight="1" x14ac:dyDescent="0.35">
      <c r="A19" s="10" t="str">
        <f t="shared" si="0"/>
        <v/>
      </c>
      <c r="B19" s="10" t="str">
        <f>+IF(A19=1,IF(YEAR(G19)&gt;=Parametre!$M$7,"Licence Benjamin, Minime, Cadet",IF(YEAR(G19)&lt;=Parametre!$M$4,"licence Sénior","licence Junior")),"")</f>
        <v/>
      </c>
      <c r="C19" s="10" t="str">
        <f t="shared" si="1"/>
        <v/>
      </c>
      <c r="D19" s="10" t="str">
        <f t="shared" si="2"/>
        <v/>
      </c>
      <c r="E19" s="274"/>
      <c r="F19" s="275"/>
      <c r="G19" s="276"/>
      <c r="H19" s="276"/>
      <c r="I19" s="277"/>
      <c r="J19" s="278"/>
      <c r="K19" s="279"/>
      <c r="L19" s="280"/>
      <c r="M19" s="279"/>
      <c r="N19" s="281"/>
      <c r="O19" s="275"/>
      <c r="P19" s="282"/>
      <c r="Q19" s="277"/>
      <c r="R19" s="278"/>
      <c r="S19" s="284"/>
      <c r="T19" s="297"/>
      <c r="U19" s="278"/>
      <c r="V19" s="278"/>
      <c r="W19" s="278"/>
      <c r="X19" s="278"/>
      <c r="Y19" s="276"/>
      <c r="Z19" s="311"/>
      <c r="AA19" s="276"/>
      <c r="AB19" s="276"/>
      <c r="AC19" s="276"/>
    </row>
    <row r="20" spans="1:29" s="10" customFormat="1" ht="30" customHeight="1" x14ac:dyDescent="0.35">
      <c r="A20" s="10" t="str">
        <f t="shared" si="0"/>
        <v/>
      </c>
      <c r="B20" s="10" t="str">
        <f>+IF(A20=1,IF(YEAR(G20)&gt;=Parametre!$M$7,"Licence Benjamin, Minime, Cadet",IF(YEAR(G20)&lt;=Parametre!$M$4,"licence Sénior","licence Junior")),"")</f>
        <v/>
      </c>
      <c r="C20" s="10" t="str">
        <f t="shared" si="1"/>
        <v/>
      </c>
      <c r="D20" s="10" t="str">
        <f t="shared" si="2"/>
        <v/>
      </c>
      <c r="E20" s="274"/>
      <c r="F20" s="275"/>
      <c r="G20" s="276"/>
      <c r="H20" s="276"/>
      <c r="I20" s="277"/>
      <c r="J20" s="278"/>
      <c r="K20" s="279"/>
      <c r="L20" s="280"/>
      <c r="M20" s="279"/>
      <c r="N20" s="281"/>
      <c r="O20" s="275"/>
      <c r="P20" s="282"/>
      <c r="Q20" s="277"/>
      <c r="R20" s="278"/>
      <c r="S20" s="284"/>
      <c r="T20" s="297"/>
      <c r="U20" s="278"/>
      <c r="V20" s="278"/>
      <c r="W20" s="278"/>
      <c r="X20" s="278"/>
      <c r="Y20" s="276"/>
      <c r="Z20" s="311"/>
      <c r="AA20" s="276"/>
      <c r="AB20" s="276"/>
      <c r="AC20" s="276"/>
    </row>
    <row r="21" spans="1:29" s="10" customFormat="1" ht="30" customHeight="1" x14ac:dyDescent="0.35">
      <c r="A21" s="10" t="str">
        <f t="shared" si="0"/>
        <v/>
      </c>
      <c r="B21" s="10" t="str">
        <f>+IF(A21=1,IF(YEAR(G21)&gt;=Parametre!$M$7,"Licence Benjamin, Minime, Cadet",IF(YEAR(G21)&lt;=Parametre!$M$4,"licence Sénior","licence Junior")),"")</f>
        <v/>
      </c>
      <c r="C21" s="10" t="str">
        <f t="shared" si="1"/>
        <v/>
      </c>
      <c r="D21" s="10" t="str">
        <f t="shared" si="2"/>
        <v/>
      </c>
      <c r="E21" s="274"/>
      <c r="F21" s="275"/>
      <c r="G21" s="276"/>
      <c r="H21" s="276"/>
      <c r="I21" s="277"/>
      <c r="J21" s="278"/>
      <c r="K21" s="279"/>
      <c r="L21" s="280"/>
      <c r="M21" s="279"/>
      <c r="N21" s="281"/>
      <c r="O21" s="275"/>
      <c r="P21" s="282"/>
      <c r="Q21" s="277"/>
      <c r="R21" s="278"/>
      <c r="S21" s="284"/>
      <c r="T21" s="297"/>
      <c r="U21" s="278"/>
      <c r="V21" s="278"/>
      <c r="W21" s="278"/>
      <c r="X21" s="278"/>
      <c r="Y21" s="276"/>
      <c r="Z21" s="311"/>
      <c r="AA21" s="276"/>
      <c r="AB21" s="276"/>
      <c r="AC21" s="276"/>
    </row>
    <row r="22" spans="1:29" s="10" customFormat="1" ht="30" customHeight="1" x14ac:dyDescent="0.35">
      <c r="A22" s="10" t="str">
        <f t="shared" si="0"/>
        <v/>
      </c>
      <c r="B22" s="10" t="str">
        <f>+IF(A22=1,IF(YEAR(G22)&gt;=Parametre!$M$7,"Licence Benjamin, Minime, Cadet",IF(YEAR(G22)&lt;=Parametre!$M$4,"licence Sénior","licence Junior")),"")</f>
        <v/>
      </c>
      <c r="C22" s="10" t="str">
        <f t="shared" si="1"/>
        <v/>
      </c>
      <c r="D22" s="10" t="str">
        <f t="shared" si="2"/>
        <v/>
      </c>
      <c r="E22" s="274"/>
      <c r="F22" s="275"/>
      <c r="G22" s="276"/>
      <c r="H22" s="276"/>
      <c r="I22" s="277"/>
      <c r="J22" s="278"/>
      <c r="K22" s="279"/>
      <c r="L22" s="280"/>
      <c r="M22" s="279"/>
      <c r="N22" s="281"/>
      <c r="O22" s="275"/>
      <c r="P22" s="282"/>
      <c r="Q22" s="277"/>
      <c r="R22" s="278"/>
      <c r="S22" s="284"/>
      <c r="T22" s="297"/>
      <c r="U22" s="278"/>
      <c r="V22" s="278"/>
      <c r="W22" s="278"/>
      <c r="X22" s="278"/>
      <c r="Y22" s="276"/>
      <c r="Z22" s="311"/>
      <c r="AA22" s="276"/>
      <c r="AB22" s="276"/>
      <c r="AC22" s="276"/>
    </row>
    <row r="23" spans="1:29" s="10" customFormat="1" ht="30" customHeight="1" x14ac:dyDescent="0.35">
      <c r="A23" s="10" t="str">
        <f t="shared" si="0"/>
        <v/>
      </c>
      <c r="B23" s="10" t="str">
        <f>+IF(A23=1,IF(YEAR(G23)&gt;=Parametre!$M$7,"Licence Benjamin, Minime, Cadet",IF(YEAR(G23)&lt;=Parametre!$M$4,"licence Sénior","licence Junior")),"")</f>
        <v/>
      </c>
      <c r="C23" s="10" t="str">
        <f t="shared" si="1"/>
        <v/>
      </c>
      <c r="D23" s="10" t="str">
        <f t="shared" si="2"/>
        <v/>
      </c>
      <c r="E23" s="274"/>
      <c r="F23" s="275"/>
      <c r="G23" s="276"/>
      <c r="H23" s="276"/>
      <c r="I23" s="277"/>
      <c r="J23" s="278"/>
      <c r="K23" s="279"/>
      <c r="L23" s="280"/>
      <c r="M23" s="279"/>
      <c r="N23" s="281"/>
      <c r="O23" s="275"/>
      <c r="P23" s="282"/>
      <c r="Q23" s="277"/>
      <c r="R23" s="278"/>
      <c r="S23" s="284"/>
      <c r="T23" s="297"/>
      <c r="U23" s="278"/>
      <c r="V23" s="278"/>
      <c r="W23" s="278"/>
      <c r="X23" s="278"/>
      <c r="Y23" s="276"/>
      <c r="Z23" s="311"/>
      <c r="AA23" s="276"/>
      <c r="AB23" s="276"/>
      <c r="AC23" s="276"/>
    </row>
    <row r="24" spans="1:29" s="10" customFormat="1" ht="30" customHeight="1" x14ac:dyDescent="0.35">
      <c r="A24" s="10" t="str">
        <f t="shared" si="0"/>
        <v/>
      </c>
      <c r="B24" s="10" t="str">
        <f>+IF(A24=1,IF(YEAR(G24)&gt;=Parametre!$M$7,"Licence Benjamin, Minime, Cadet",IF(YEAR(G24)&lt;=Parametre!$M$4,"licence Sénior","licence Junior")),"")</f>
        <v/>
      </c>
      <c r="C24" s="10" t="str">
        <f t="shared" si="1"/>
        <v/>
      </c>
      <c r="D24" s="10" t="str">
        <f t="shared" si="2"/>
        <v/>
      </c>
      <c r="E24" s="274"/>
      <c r="F24" s="275"/>
      <c r="G24" s="276"/>
      <c r="H24" s="276"/>
      <c r="I24" s="277"/>
      <c r="J24" s="278"/>
      <c r="K24" s="279"/>
      <c r="L24" s="280"/>
      <c r="M24" s="279"/>
      <c r="N24" s="281"/>
      <c r="O24" s="275"/>
      <c r="P24" s="282"/>
      <c r="Q24" s="277"/>
      <c r="R24" s="278"/>
      <c r="S24" s="284"/>
      <c r="T24" s="297"/>
      <c r="U24" s="278"/>
      <c r="V24" s="278"/>
      <c r="W24" s="278"/>
      <c r="X24" s="278"/>
      <c r="Y24" s="276"/>
      <c r="Z24" s="311"/>
      <c r="AA24" s="276"/>
      <c r="AB24" s="276"/>
      <c r="AC24" s="276"/>
    </row>
    <row r="25" spans="1:29" s="10" customFormat="1" ht="30" customHeight="1" x14ac:dyDescent="0.35">
      <c r="A25" s="10" t="str">
        <f t="shared" si="0"/>
        <v/>
      </c>
      <c r="B25" s="10" t="str">
        <f>+IF(A25=1,IF(YEAR(G25)&gt;=Parametre!$M$7,"Licence Benjamin, Minime, Cadet",IF(YEAR(G25)&lt;=Parametre!$M$4,"licence Sénior","licence Junior")),"")</f>
        <v/>
      </c>
      <c r="C25" s="10" t="str">
        <f t="shared" si="1"/>
        <v/>
      </c>
      <c r="D25" s="10" t="str">
        <f t="shared" si="2"/>
        <v/>
      </c>
      <c r="E25" s="274"/>
      <c r="F25" s="275"/>
      <c r="G25" s="276"/>
      <c r="H25" s="276"/>
      <c r="I25" s="277"/>
      <c r="J25" s="278"/>
      <c r="K25" s="279"/>
      <c r="L25" s="280"/>
      <c r="M25" s="279"/>
      <c r="N25" s="281"/>
      <c r="O25" s="275"/>
      <c r="P25" s="282"/>
      <c r="Q25" s="277"/>
      <c r="R25" s="278"/>
      <c r="S25" s="284"/>
      <c r="T25" s="297"/>
      <c r="U25" s="278"/>
      <c r="V25" s="278"/>
      <c r="W25" s="278"/>
      <c r="X25" s="278"/>
      <c r="Y25" s="276"/>
      <c r="Z25" s="311"/>
      <c r="AA25" s="276"/>
      <c r="AB25" s="276"/>
      <c r="AC25" s="276"/>
    </row>
    <row r="26" spans="1:29" ht="30" customHeight="1" x14ac:dyDescent="0.35">
      <c r="A26" s="10" t="str">
        <f t="shared" si="0"/>
        <v/>
      </c>
      <c r="B26" s="10" t="str">
        <f>+IF(A26=1,IF(YEAR(G26)&gt;=Parametre!$M$7,"Licence Benjamin, Minime, Cadet",IF(YEAR(G26)&lt;=Parametre!$M$4,"licence Sénior","licence Junior")),"")</f>
        <v/>
      </c>
      <c r="C26" s="10" t="str">
        <f t="shared" si="1"/>
        <v/>
      </c>
      <c r="D26" s="10" t="str">
        <f t="shared" si="2"/>
        <v/>
      </c>
      <c r="E26" s="274"/>
      <c r="F26" s="275"/>
      <c r="G26" s="276"/>
      <c r="H26" s="276"/>
      <c r="I26" s="277"/>
      <c r="J26" s="278"/>
      <c r="K26" s="279"/>
      <c r="L26" s="280"/>
      <c r="M26" s="279"/>
      <c r="N26" s="281"/>
      <c r="O26" s="275"/>
      <c r="P26" s="282"/>
      <c r="Q26" s="277"/>
      <c r="R26" s="278"/>
      <c r="S26" s="284"/>
      <c r="T26" s="297"/>
      <c r="U26" s="278"/>
      <c r="V26" s="278"/>
      <c r="W26" s="278"/>
      <c r="X26" s="278"/>
      <c r="Y26" s="276"/>
      <c r="Z26" s="311"/>
      <c r="AA26" s="276"/>
      <c r="AB26" s="276"/>
      <c r="AC26" s="276"/>
    </row>
    <row r="27" spans="1:29" s="10" customFormat="1" ht="30" customHeight="1" x14ac:dyDescent="0.35">
      <c r="A27" s="10" t="str">
        <f t="shared" si="0"/>
        <v/>
      </c>
      <c r="B27" s="10" t="str">
        <f>+IF(A27=1,IF(YEAR(G27)&gt;=Parametre!$M$7,"Licence Benjamin, Minime, Cadet",IF(YEAR(G27)&lt;=Parametre!$M$4,"licence Sénior","licence Junior")),"")</f>
        <v/>
      </c>
      <c r="C27" s="10" t="str">
        <f t="shared" si="1"/>
        <v/>
      </c>
      <c r="D27" s="10" t="str">
        <f t="shared" si="2"/>
        <v/>
      </c>
      <c r="E27" s="274"/>
      <c r="F27" s="275"/>
      <c r="G27" s="276"/>
      <c r="H27" s="276"/>
      <c r="I27" s="277"/>
      <c r="J27" s="278"/>
      <c r="K27" s="279"/>
      <c r="L27" s="280"/>
      <c r="M27" s="279"/>
      <c r="N27" s="281"/>
      <c r="O27" s="275"/>
      <c r="P27" s="282"/>
      <c r="Q27" s="277"/>
      <c r="R27" s="278"/>
      <c r="S27" s="284"/>
      <c r="T27" s="297"/>
      <c r="U27" s="278"/>
      <c r="V27" s="278"/>
      <c r="W27" s="278"/>
      <c r="X27" s="278"/>
      <c r="Y27" s="276"/>
      <c r="Z27" s="311"/>
      <c r="AA27" s="276"/>
      <c r="AB27" s="276"/>
      <c r="AC27" s="276"/>
    </row>
    <row r="28" spans="1:29" s="10" customFormat="1" ht="30" customHeight="1" x14ac:dyDescent="0.35">
      <c r="A28" s="10" t="str">
        <f t="shared" si="0"/>
        <v/>
      </c>
      <c r="B28" s="10" t="str">
        <f>+IF(A28=1,IF(YEAR(G28)&gt;=Parametre!$M$7,"Licence Benjamin, Minime, Cadet",IF(YEAR(G28)&lt;=Parametre!$M$4,"licence Sénior","licence Junior")),"")</f>
        <v/>
      </c>
      <c r="C28" s="10" t="str">
        <f t="shared" si="1"/>
        <v/>
      </c>
      <c r="D28" s="10" t="str">
        <f t="shared" si="2"/>
        <v/>
      </c>
      <c r="E28" s="274"/>
      <c r="F28" s="275"/>
      <c r="G28" s="276"/>
      <c r="H28" s="276"/>
      <c r="I28" s="277"/>
      <c r="J28" s="278"/>
      <c r="K28" s="279"/>
      <c r="L28" s="280"/>
      <c r="M28" s="279"/>
      <c r="N28" s="281"/>
      <c r="O28" s="275"/>
      <c r="P28" s="282"/>
      <c r="Q28" s="277"/>
      <c r="R28" s="278"/>
      <c r="S28" s="284"/>
      <c r="T28" s="297"/>
      <c r="U28" s="278"/>
      <c r="V28" s="278"/>
      <c r="W28" s="278"/>
      <c r="X28" s="278"/>
      <c r="Y28" s="276"/>
      <c r="Z28" s="311"/>
      <c r="AA28" s="276"/>
      <c r="AB28" s="276"/>
      <c r="AC28" s="276"/>
    </row>
    <row r="29" spans="1:29" s="10" customFormat="1" ht="30" customHeight="1" x14ac:dyDescent="0.35">
      <c r="A29" s="10" t="str">
        <f t="shared" si="0"/>
        <v/>
      </c>
      <c r="B29" s="10" t="str">
        <f>+IF(A29=1,IF(YEAR(G29)&gt;=Parametre!$M$7,"Licence Benjamin, Minime, Cadet",IF(YEAR(G29)&lt;=Parametre!$M$4,"licence Sénior","licence Junior")),"")</f>
        <v/>
      </c>
      <c r="C29" s="10" t="str">
        <f t="shared" si="1"/>
        <v/>
      </c>
      <c r="D29" s="10" t="str">
        <f t="shared" si="2"/>
        <v/>
      </c>
      <c r="E29" s="274"/>
      <c r="F29" s="275"/>
      <c r="G29" s="276"/>
      <c r="H29" s="276"/>
      <c r="I29" s="277"/>
      <c r="J29" s="278"/>
      <c r="K29" s="279"/>
      <c r="L29" s="280"/>
      <c r="M29" s="279"/>
      <c r="N29" s="281"/>
      <c r="O29" s="275"/>
      <c r="P29" s="282"/>
      <c r="Q29" s="277"/>
      <c r="R29" s="278"/>
      <c r="S29" s="284"/>
      <c r="T29" s="297"/>
      <c r="U29" s="278"/>
      <c r="V29" s="278"/>
      <c r="W29" s="278"/>
      <c r="X29" s="278"/>
      <c r="Y29" s="276"/>
      <c r="Z29" s="311"/>
      <c r="AA29" s="276"/>
      <c r="AB29" s="276"/>
      <c r="AC29" s="276"/>
    </row>
    <row r="30" spans="1:29" s="10" customFormat="1" ht="30" customHeight="1" x14ac:dyDescent="0.35">
      <c r="A30" s="10" t="str">
        <f t="shared" si="0"/>
        <v/>
      </c>
      <c r="B30" s="10" t="str">
        <f>+IF(A30=1,IF(YEAR(G30)&gt;=Parametre!$M$7,"Licence Benjamin, Minime, Cadet",IF(YEAR(G30)&lt;=Parametre!$M$4,"licence Sénior","licence Junior")),"")</f>
        <v/>
      </c>
      <c r="C30" s="10" t="str">
        <f t="shared" si="1"/>
        <v/>
      </c>
      <c r="D30" s="10" t="str">
        <f t="shared" si="2"/>
        <v/>
      </c>
      <c r="E30" s="274"/>
      <c r="F30" s="275"/>
      <c r="G30" s="276"/>
      <c r="H30" s="276"/>
      <c r="I30" s="277"/>
      <c r="J30" s="278"/>
      <c r="K30" s="279"/>
      <c r="L30" s="280"/>
      <c r="M30" s="279"/>
      <c r="N30" s="281"/>
      <c r="O30" s="275"/>
      <c r="P30" s="282"/>
      <c r="Q30" s="277"/>
      <c r="R30" s="278"/>
      <c r="S30" s="284"/>
      <c r="T30" s="297"/>
      <c r="U30" s="278"/>
      <c r="V30" s="278"/>
      <c r="W30" s="278"/>
      <c r="X30" s="278"/>
      <c r="Y30" s="276"/>
      <c r="Z30" s="311"/>
      <c r="AA30" s="276"/>
      <c r="AB30" s="276"/>
      <c r="AC30" s="276"/>
    </row>
    <row r="31" spans="1:29" s="10" customFormat="1" ht="30" customHeight="1" x14ac:dyDescent="0.35">
      <c r="A31" s="10" t="str">
        <f t="shared" si="0"/>
        <v/>
      </c>
      <c r="B31" s="10" t="str">
        <f>+IF(A31=1,IF(YEAR(G31)&gt;=Parametre!$M$7,"Licence Benjamin, Minime, Cadet",IF(YEAR(G31)&lt;=Parametre!$M$4,"licence Sénior","licence Junior")),"")</f>
        <v/>
      </c>
      <c r="C31" s="10" t="str">
        <f t="shared" si="1"/>
        <v/>
      </c>
      <c r="D31" s="10" t="str">
        <f t="shared" si="2"/>
        <v/>
      </c>
      <c r="E31" s="274"/>
      <c r="F31" s="275"/>
      <c r="G31" s="276"/>
      <c r="H31" s="276"/>
      <c r="I31" s="277"/>
      <c r="J31" s="278"/>
      <c r="K31" s="279"/>
      <c r="L31" s="280"/>
      <c r="M31" s="279"/>
      <c r="N31" s="281"/>
      <c r="O31" s="275"/>
      <c r="P31" s="282"/>
      <c r="Q31" s="277"/>
      <c r="R31" s="278"/>
      <c r="S31" s="284"/>
      <c r="T31" s="297"/>
      <c r="U31" s="278"/>
      <c r="V31" s="278"/>
      <c r="W31" s="278"/>
      <c r="X31" s="278"/>
      <c r="Y31" s="276"/>
      <c r="Z31" s="311"/>
      <c r="AA31" s="276"/>
      <c r="AB31" s="276"/>
      <c r="AC31" s="276"/>
    </row>
    <row r="32" spans="1:29" s="10" customFormat="1" ht="30" customHeight="1" x14ac:dyDescent="0.35">
      <c r="A32" s="10" t="str">
        <f t="shared" si="0"/>
        <v/>
      </c>
      <c r="B32" s="10" t="str">
        <f>+IF(A32=1,IF(YEAR(G32)&gt;=Parametre!$M$7,"Licence Benjamin, Minime, Cadet",IF(YEAR(G32)&lt;=Parametre!$M$4,"licence Sénior","licence Junior")),"")</f>
        <v/>
      </c>
      <c r="C32" s="10" t="str">
        <f t="shared" si="1"/>
        <v/>
      </c>
      <c r="D32" s="10" t="str">
        <f t="shared" si="2"/>
        <v/>
      </c>
      <c r="E32" s="274"/>
      <c r="F32" s="275"/>
      <c r="G32" s="276"/>
      <c r="H32" s="276"/>
      <c r="I32" s="277"/>
      <c r="J32" s="278"/>
      <c r="K32" s="279"/>
      <c r="L32" s="280"/>
      <c r="M32" s="279"/>
      <c r="N32" s="281"/>
      <c r="O32" s="275"/>
      <c r="P32" s="282"/>
      <c r="Q32" s="277"/>
      <c r="R32" s="278"/>
      <c r="S32" s="284"/>
      <c r="T32" s="297"/>
      <c r="U32" s="278"/>
      <c r="V32" s="278"/>
      <c r="W32" s="278"/>
      <c r="X32" s="278"/>
      <c r="Y32" s="276"/>
      <c r="Z32" s="311"/>
      <c r="AA32" s="276"/>
      <c r="AB32" s="276"/>
      <c r="AC32" s="276"/>
    </row>
    <row r="33" spans="1:29" s="10" customFormat="1" ht="30" hidden="1" customHeight="1" x14ac:dyDescent="0.35">
      <c r="A33" s="10" t="str">
        <f t="shared" si="0"/>
        <v/>
      </c>
      <c r="B33" s="10" t="str">
        <f>+IF(A33=1,IF(YEAR(G33)&gt;=Parametre!$M$7,"Licence Benjamin, Minime, Cadet",IF(YEAR(G33)&lt;=Parametre!$M$4,"licence Sénior","licence Junior")),"")</f>
        <v/>
      </c>
      <c r="C33" s="10" t="str">
        <f t="shared" si="1"/>
        <v/>
      </c>
      <c r="D33" s="10" t="str">
        <f t="shared" si="2"/>
        <v/>
      </c>
      <c r="E33" s="179"/>
      <c r="F33" s="184"/>
      <c r="G33" s="180"/>
      <c r="H33" s="180"/>
      <c r="I33" s="185"/>
      <c r="J33" s="186"/>
      <c r="K33" s="187"/>
      <c r="L33" s="244"/>
      <c r="M33" s="187"/>
      <c r="N33" s="188"/>
      <c r="O33" s="184"/>
      <c r="P33" s="189"/>
      <c r="Q33" s="185"/>
      <c r="R33" s="186"/>
      <c r="S33" s="180"/>
      <c r="T33" s="225"/>
      <c r="U33" s="186"/>
      <c r="V33" s="186"/>
      <c r="W33" s="186"/>
      <c r="X33" s="186"/>
      <c r="Y33" s="180"/>
      <c r="Z33" s="244"/>
      <c r="AA33" s="180"/>
      <c r="AB33" s="180"/>
      <c r="AC33" s="180"/>
    </row>
    <row r="34" spans="1:29" s="10" customFormat="1" ht="30" hidden="1" customHeight="1" x14ac:dyDescent="0.35">
      <c r="A34" s="10" t="str">
        <f t="shared" si="0"/>
        <v/>
      </c>
      <c r="B34" s="10" t="str">
        <f>+IF(A34=1,IF(YEAR(G34)&gt;=Parametre!$M$7,"Licence Benjamin, Minime, Cadet",IF(YEAR(G34)&lt;=Parametre!$M$4,"licence Sénior","licence Junior")),"")</f>
        <v/>
      </c>
      <c r="C34" s="10" t="str">
        <f t="shared" si="1"/>
        <v/>
      </c>
      <c r="D34" s="10" t="str">
        <f t="shared" si="2"/>
        <v/>
      </c>
      <c r="E34" s="179"/>
      <c r="F34" s="184"/>
      <c r="G34" s="180"/>
      <c r="H34" s="180"/>
      <c r="I34" s="185"/>
      <c r="J34" s="186"/>
      <c r="K34" s="187"/>
      <c r="L34" s="244"/>
      <c r="M34" s="187"/>
      <c r="N34" s="188"/>
      <c r="O34" s="184"/>
      <c r="P34" s="189"/>
      <c r="Q34" s="185"/>
      <c r="R34" s="186"/>
      <c r="S34" s="180"/>
      <c r="T34" s="225"/>
      <c r="U34" s="186"/>
      <c r="V34" s="186"/>
      <c r="W34" s="186"/>
      <c r="X34" s="186"/>
      <c r="Y34" s="180"/>
      <c r="Z34" s="244"/>
      <c r="AA34" s="180"/>
      <c r="AB34" s="180"/>
      <c r="AC34" s="180"/>
    </row>
    <row r="35" spans="1:29" s="10" customFormat="1" ht="30" hidden="1" customHeight="1" x14ac:dyDescent="0.35">
      <c r="A35" s="10" t="str">
        <f t="shared" si="0"/>
        <v/>
      </c>
      <c r="B35" s="10" t="str">
        <f>+IF(A35=1,IF(YEAR(G35)&gt;=Parametre!$M$7,"Licence Benjamin, Minime, Cadet",IF(YEAR(G35)&lt;=Parametre!$M$4,"licence Sénior","licence Junior")),"")</f>
        <v/>
      </c>
      <c r="C35" s="10" t="str">
        <f t="shared" si="1"/>
        <v/>
      </c>
      <c r="D35" s="10" t="str">
        <f t="shared" si="2"/>
        <v/>
      </c>
      <c r="E35" s="179"/>
      <c r="F35" s="184"/>
      <c r="G35" s="180"/>
      <c r="H35" s="180"/>
      <c r="I35" s="185"/>
      <c r="J35" s="186"/>
      <c r="K35" s="187"/>
      <c r="L35" s="244"/>
      <c r="M35" s="187"/>
      <c r="N35" s="188"/>
      <c r="O35" s="184"/>
      <c r="P35" s="189"/>
      <c r="Q35" s="185"/>
      <c r="R35" s="186"/>
      <c r="S35" s="180"/>
      <c r="T35" s="225"/>
      <c r="U35" s="186"/>
      <c r="V35" s="186"/>
      <c r="W35" s="186"/>
      <c r="X35" s="186"/>
      <c r="Y35" s="180"/>
      <c r="Z35" s="244"/>
      <c r="AA35" s="180"/>
      <c r="AB35" s="180"/>
      <c r="AC35" s="180"/>
    </row>
    <row r="36" spans="1:29" s="10" customFormat="1" ht="30" hidden="1" customHeight="1" x14ac:dyDescent="0.35">
      <c r="A36" s="10" t="str">
        <f t="shared" si="0"/>
        <v/>
      </c>
      <c r="B36" s="10" t="str">
        <f>+IF(A36=1,IF(YEAR(G36)&gt;=Parametre!$M$7,"Licence Benjamin, Minime, Cadet",IF(YEAR(G36)&lt;=Parametre!$M$4,"licence Sénior","licence Junior")),"")</f>
        <v/>
      </c>
      <c r="C36" s="10" t="str">
        <f t="shared" si="1"/>
        <v/>
      </c>
      <c r="D36" s="10" t="str">
        <f t="shared" si="2"/>
        <v/>
      </c>
      <c r="E36" s="179"/>
      <c r="F36" s="184"/>
      <c r="G36" s="180"/>
      <c r="H36" s="180"/>
      <c r="I36" s="185"/>
      <c r="J36" s="186"/>
      <c r="K36" s="187"/>
      <c r="L36" s="244"/>
      <c r="M36" s="187"/>
      <c r="N36" s="188"/>
      <c r="O36" s="184"/>
      <c r="P36" s="189"/>
      <c r="Q36" s="185"/>
      <c r="R36" s="186"/>
      <c r="S36" s="180"/>
      <c r="T36" s="225"/>
      <c r="U36" s="186"/>
      <c r="V36" s="186"/>
      <c r="W36" s="186"/>
      <c r="X36" s="186"/>
      <c r="Y36" s="180"/>
      <c r="Z36" s="244"/>
      <c r="AA36" s="180"/>
      <c r="AB36" s="180"/>
      <c r="AC36" s="180"/>
    </row>
    <row r="37" spans="1:29" s="10" customFormat="1" ht="30" hidden="1" customHeight="1" x14ac:dyDescent="0.35">
      <c r="A37" s="10" t="str">
        <f t="shared" si="0"/>
        <v/>
      </c>
      <c r="B37" s="10" t="str">
        <f>+IF(A37=1,IF(YEAR(G37)&gt;=Parametre!$M$7,"Licence Benjamin, Minime, Cadet",IF(YEAR(G37)&lt;=Parametre!$M$4,"licence Sénior","licence Junior")),"")</f>
        <v/>
      </c>
      <c r="C37" s="10" t="str">
        <f t="shared" si="1"/>
        <v/>
      </c>
      <c r="D37" s="10" t="str">
        <f t="shared" si="2"/>
        <v/>
      </c>
      <c r="E37" s="179"/>
      <c r="F37" s="184"/>
      <c r="G37" s="180"/>
      <c r="H37" s="180"/>
      <c r="I37" s="185"/>
      <c r="J37" s="186"/>
      <c r="K37" s="187"/>
      <c r="L37" s="244"/>
      <c r="M37" s="187"/>
      <c r="N37" s="188"/>
      <c r="O37" s="184"/>
      <c r="P37" s="189"/>
      <c r="Q37" s="185"/>
      <c r="R37" s="186"/>
      <c r="S37" s="180"/>
      <c r="T37" s="225"/>
      <c r="U37" s="186"/>
      <c r="V37" s="186"/>
      <c r="W37" s="186"/>
      <c r="X37" s="186"/>
      <c r="Y37" s="180"/>
      <c r="Z37" s="244"/>
      <c r="AA37" s="180"/>
      <c r="AB37" s="180"/>
      <c r="AC37" s="180"/>
    </row>
    <row r="38" spans="1:29" s="10" customFormat="1" ht="30" hidden="1" customHeight="1" x14ac:dyDescent="0.35">
      <c r="A38" s="10" t="str">
        <f t="shared" si="0"/>
        <v/>
      </c>
      <c r="B38" s="10" t="str">
        <f>+IF(A38=1,IF(YEAR(G38)&gt;=Parametre!$M$7,"Licence Benjamin, Minime, Cadet",IF(YEAR(G38)&lt;=Parametre!$M$4,"licence Sénior","licence Junior")),"")</f>
        <v/>
      </c>
      <c r="C38" s="10" t="str">
        <f t="shared" si="1"/>
        <v/>
      </c>
      <c r="D38" s="10" t="str">
        <f t="shared" si="2"/>
        <v/>
      </c>
      <c r="E38" s="179"/>
      <c r="F38" s="184"/>
      <c r="G38" s="180"/>
      <c r="H38" s="180"/>
      <c r="I38" s="185"/>
      <c r="J38" s="186"/>
      <c r="K38" s="187"/>
      <c r="L38" s="244"/>
      <c r="M38" s="187"/>
      <c r="N38" s="188"/>
      <c r="O38" s="184"/>
      <c r="P38" s="189"/>
      <c r="Q38" s="185"/>
      <c r="R38" s="186"/>
      <c r="S38" s="180"/>
      <c r="T38" s="225"/>
      <c r="U38" s="186"/>
      <c r="V38" s="186"/>
      <c r="W38" s="186"/>
      <c r="X38" s="186"/>
      <c r="Y38" s="180"/>
      <c r="Z38" s="244"/>
      <c r="AA38" s="180"/>
      <c r="AB38" s="180"/>
      <c r="AC38" s="180"/>
    </row>
    <row r="39" spans="1:29" s="10" customFormat="1" ht="30" hidden="1" customHeight="1" x14ac:dyDescent="0.35">
      <c r="A39" s="10" t="str">
        <f t="shared" si="0"/>
        <v/>
      </c>
      <c r="B39" s="10" t="str">
        <f>+IF(A39=1,IF(YEAR(G39)&gt;=Parametre!$M$7,"Licence Benjamin, Minime, Cadet",IF(YEAR(G39)&lt;=Parametre!$M$4,"licence Sénior","licence Junior")),"")</f>
        <v/>
      </c>
      <c r="C39" s="10" t="str">
        <f t="shared" si="1"/>
        <v/>
      </c>
      <c r="D39" s="10" t="str">
        <f t="shared" si="2"/>
        <v/>
      </c>
      <c r="E39" s="179"/>
      <c r="F39" s="184"/>
      <c r="G39" s="180"/>
      <c r="H39" s="180"/>
      <c r="I39" s="185"/>
      <c r="J39" s="186"/>
      <c r="K39" s="187"/>
      <c r="L39" s="244"/>
      <c r="M39" s="187"/>
      <c r="N39" s="188"/>
      <c r="O39" s="184"/>
      <c r="P39" s="189"/>
      <c r="Q39" s="185"/>
      <c r="R39" s="186"/>
      <c r="S39" s="180"/>
      <c r="T39" s="225"/>
      <c r="U39" s="186"/>
      <c r="V39" s="186"/>
      <c r="W39" s="186"/>
      <c r="X39" s="186"/>
      <c r="Y39" s="180"/>
      <c r="Z39" s="244"/>
      <c r="AA39" s="180"/>
      <c r="AB39" s="180"/>
      <c r="AC39" s="180"/>
    </row>
    <row r="40" spans="1:29" s="10" customFormat="1" ht="30" hidden="1" customHeight="1" x14ac:dyDescent="0.35">
      <c r="A40" s="10" t="str">
        <f t="shared" si="0"/>
        <v/>
      </c>
      <c r="B40" s="10" t="str">
        <f>+IF(A40=1,IF(YEAR(G40)&gt;=Parametre!$M$7,"Licence Benjamin, Minime, Cadet",IF(YEAR(G40)&lt;=Parametre!$M$4,"licence Sénior","licence Junior")),"")</f>
        <v/>
      </c>
      <c r="C40" s="10" t="str">
        <f t="shared" si="1"/>
        <v/>
      </c>
      <c r="D40" s="10" t="str">
        <f t="shared" si="2"/>
        <v/>
      </c>
      <c r="E40" s="179"/>
      <c r="F40" s="184"/>
      <c r="G40" s="180"/>
      <c r="H40" s="180"/>
      <c r="I40" s="185"/>
      <c r="J40" s="186"/>
      <c r="K40" s="187"/>
      <c r="L40" s="244"/>
      <c r="M40" s="187"/>
      <c r="N40" s="188"/>
      <c r="O40" s="184"/>
      <c r="P40" s="189"/>
      <c r="Q40" s="185"/>
      <c r="R40" s="186"/>
      <c r="S40" s="180"/>
      <c r="T40" s="225"/>
      <c r="U40" s="186"/>
      <c r="V40" s="186"/>
      <c r="W40" s="186"/>
      <c r="X40" s="186"/>
      <c r="Y40" s="180"/>
      <c r="Z40" s="244"/>
      <c r="AA40" s="180"/>
      <c r="AB40" s="180"/>
      <c r="AC40" s="180"/>
    </row>
    <row r="41" spans="1:29" s="10" customFormat="1" ht="30" hidden="1" customHeight="1" x14ac:dyDescent="0.35">
      <c r="A41" s="10" t="str">
        <f t="shared" si="0"/>
        <v/>
      </c>
      <c r="B41" s="10" t="str">
        <f>+IF(A41=1,IF(YEAR(G41)&gt;=Parametre!$M$7,"Licence Benjamin, Minime, Cadet",IF(YEAR(G41)&lt;=Parametre!$M$4,"licence Sénior","licence Junior")),"")</f>
        <v/>
      </c>
      <c r="C41" s="10" t="str">
        <f t="shared" si="1"/>
        <v/>
      </c>
      <c r="D41" s="10" t="str">
        <f t="shared" si="2"/>
        <v/>
      </c>
      <c r="E41" s="179"/>
      <c r="F41" s="184"/>
      <c r="G41" s="180"/>
      <c r="H41" s="180"/>
      <c r="I41" s="185"/>
      <c r="J41" s="186"/>
      <c r="K41" s="187"/>
      <c r="L41" s="244"/>
      <c r="M41" s="187"/>
      <c r="N41" s="188"/>
      <c r="O41" s="184"/>
      <c r="P41" s="189"/>
      <c r="Q41" s="185"/>
      <c r="R41" s="186"/>
      <c r="S41" s="180"/>
      <c r="T41" s="225"/>
      <c r="U41" s="186"/>
      <c r="V41" s="186"/>
      <c r="W41" s="186"/>
      <c r="X41" s="186"/>
      <c r="Y41" s="180"/>
      <c r="Z41" s="244"/>
      <c r="AA41" s="180"/>
      <c r="AB41" s="180"/>
      <c r="AC41" s="180"/>
    </row>
    <row r="42" spans="1:29" s="10" customFormat="1" ht="30" hidden="1" customHeight="1" x14ac:dyDescent="0.35">
      <c r="A42" s="10" t="str">
        <f t="shared" si="0"/>
        <v/>
      </c>
      <c r="B42" s="10" t="str">
        <f>+IF(A42=1,IF(YEAR(G42)&gt;=Parametre!$M$7,"Licence Benjamin, Minime, Cadet",IF(YEAR(G42)&lt;=Parametre!$M$4,"licence Sénior","licence Junior")),"")</f>
        <v/>
      </c>
      <c r="C42" s="10" t="str">
        <f t="shared" si="1"/>
        <v/>
      </c>
      <c r="D42" s="10" t="str">
        <f t="shared" si="2"/>
        <v/>
      </c>
      <c r="E42" s="179"/>
      <c r="F42" s="184"/>
      <c r="G42" s="180"/>
      <c r="H42" s="180"/>
      <c r="I42" s="185"/>
      <c r="J42" s="186"/>
      <c r="K42" s="187"/>
      <c r="L42" s="187"/>
      <c r="M42" s="187"/>
      <c r="N42" s="188"/>
      <c r="O42" s="184"/>
      <c r="P42" s="189"/>
      <c r="Q42" s="185"/>
      <c r="R42" s="186"/>
      <c r="S42" s="180"/>
      <c r="T42" s="225"/>
      <c r="U42" s="186"/>
      <c r="V42" s="186"/>
      <c r="W42" s="186"/>
      <c r="X42" s="186"/>
      <c r="Y42" s="180"/>
      <c r="Z42" s="180"/>
      <c r="AA42" s="180"/>
      <c r="AB42" s="180"/>
      <c r="AC42" s="180"/>
    </row>
    <row r="43" spans="1:29" s="10" customFormat="1" ht="30" hidden="1" customHeight="1" x14ac:dyDescent="0.35">
      <c r="A43" s="10" t="str">
        <f t="shared" si="0"/>
        <v/>
      </c>
      <c r="B43" s="10" t="str">
        <f>+IF(A43=1,IF(YEAR(G43)&gt;=Parametre!$M$7,"Licence Benjamin, Minime, Cadet",IF(YEAR(G43)&lt;=Parametre!$M$4,"licence Sénior","licence Junior")),"")</f>
        <v/>
      </c>
      <c r="C43" s="10" t="str">
        <f t="shared" si="1"/>
        <v/>
      </c>
      <c r="D43" s="10" t="str">
        <f t="shared" si="2"/>
        <v/>
      </c>
      <c r="E43" s="179"/>
      <c r="F43" s="184"/>
      <c r="G43" s="180"/>
      <c r="H43" s="180"/>
      <c r="I43" s="185"/>
      <c r="J43" s="186"/>
      <c r="K43" s="187"/>
      <c r="L43" s="187"/>
      <c r="M43" s="187"/>
      <c r="N43" s="188"/>
      <c r="O43" s="184"/>
      <c r="P43" s="189"/>
      <c r="Q43" s="185"/>
      <c r="R43" s="186"/>
      <c r="S43" s="180"/>
      <c r="T43" s="225"/>
      <c r="U43" s="186"/>
      <c r="V43" s="186"/>
      <c r="W43" s="186"/>
      <c r="X43" s="186"/>
      <c r="Y43" s="180"/>
      <c r="Z43" s="180"/>
      <c r="AA43" s="180"/>
      <c r="AB43" s="180"/>
      <c r="AC43" s="180"/>
    </row>
    <row r="44" spans="1:29" s="10" customFormat="1" ht="30" hidden="1" customHeight="1" x14ac:dyDescent="0.35">
      <c r="A44" s="10" t="str">
        <f t="shared" si="0"/>
        <v/>
      </c>
      <c r="B44" s="10" t="str">
        <f>+IF(A44=1,IF(YEAR(G44)&gt;=Parametre!$M$7,"Licence Benjamin, Minime, Cadet",IF(YEAR(G44)&lt;=Parametre!$M$4,"licence Sénior","licence Junior")),"")</f>
        <v/>
      </c>
      <c r="C44" s="10" t="str">
        <f t="shared" si="1"/>
        <v/>
      </c>
      <c r="D44" s="10" t="str">
        <f t="shared" si="2"/>
        <v/>
      </c>
      <c r="E44" s="179"/>
      <c r="F44" s="184"/>
      <c r="G44" s="180"/>
      <c r="H44" s="180"/>
      <c r="I44" s="185"/>
      <c r="J44" s="186"/>
      <c r="K44" s="187"/>
      <c r="L44" s="187"/>
      <c r="M44" s="187"/>
      <c r="N44" s="188"/>
      <c r="O44" s="184"/>
      <c r="P44" s="189"/>
      <c r="Q44" s="185"/>
      <c r="R44" s="186"/>
      <c r="S44" s="180"/>
      <c r="T44" s="225"/>
      <c r="U44" s="186"/>
      <c r="V44" s="186"/>
      <c r="W44" s="186"/>
      <c r="X44" s="186"/>
      <c r="Y44" s="180"/>
      <c r="Z44" s="180"/>
      <c r="AA44" s="180"/>
      <c r="AB44" s="180"/>
      <c r="AC44" s="180"/>
    </row>
    <row r="45" spans="1:29" s="10" customFormat="1" ht="30" hidden="1" customHeight="1" x14ac:dyDescent="0.35">
      <c r="A45" s="10" t="str">
        <f t="shared" si="0"/>
        <v/>
      </c>
      <c r="B45" s="10" t="str">
        <f>+IF(A45=1,IF(YEAR(G45)&gt;=Parametre!$M$7,"Licence Benjamin, Minime, Cadet",IF(YEAR(G45)&lt;=Parametre!$M$4,"licence Sénior","licence Junior")),"")</f>
        <v/>
      </c>
      <c r="C45" s="10" t="str">
        <f t="shared" si="1"/>
        <v/>
      </c>
      <c r="D45" s="10" t="str">
        <f t="shared" si="2"/>
        <v/>
      </c>
      <c r="E45" s="179"/>
      <c r="F45" s="184"/>
      <c r="G45" s="180"/>
      <c r="H45" s="180"/>
      <c r="I45" s="185"/>
      <c r="J45" s="186"/>
      <c r="K45" s="187"/>
      <c r="L45" s="187"/>
      <c r="M45" s="187"/>
      <c r="N45" s="188"/>
      <c r="O45" s="184"/>
      <c r="P45" s="189"/>
      <c r="Q45" s="185"/>
      <c r="R45" s="186"/>
      <c r="S45" s="180"/>
      <c r="T45" s="225"/>
      <c r="U45" s="186"/>
      <c r="V45" s="186"/>
      <c r="W45" s="186"/>
      <c r="X45" s="186"/>
      <c r="Y45" s="180"/>
      <c r="Z45" s="180"/>
      <c r="AA45" s="180"/>
      <c r="AB45" s="180"/>
      <c r="AC45" s="180"/>
    </row>
    <row r="46" spans="1:29" s="10" customFormat="1" ht="30" hidden="1" customHeight="1" x14ac:dyDescent="0.35">
      <c r="A46" s="10" t="str">
        <f t="shared" si="0"/>
        <v/>
      </c>
      <c r="B46" s="10" t="str">
        <f>+IF(A46=1,IF(YEAR(G46)&gt;=Parametre!$M$7,"Licence Benjamin, Minime, Cadet",IF(YEAR(G46)&lt;=Parametre!$M$4,"licence Sénior","licence Junior")),"")</f>
        <v/>
      </c>
      <c r="C46" s="10" t="str">
        <f t="shared" si="1"/>
        <v/>
      </c>
      <c r="D46" s="10" t="str">
        <f t="shared" si="2"/>
        <v/>
      </c>
      <c r="E46" s="179"/>
      <c r="F46" s="184"/>
      <c r="G46" s="180"/>
      <c r="H46" s="180"/>
      <c r="I46" s="185"/>
      <c r="J46" s="186"/>
      <c r="K46" s="187"/>
      <c r="L46" s="187"/>
      <c r="M46" s="187"/>
      <c r="N46" s="188"/>
      <c r="O46" s="184"/>
      <c r="P46" s="189"/>
      <c r="Q46" s="185"/>
      <c r="R46" s="186"/>
      <c r="S46" s="180"/>
      <c r="T46" s="225"/>
      <c r="U46" s="186"/>
      <c r="V46" s="186"/>
      <c r="W46" s="186"/>
      <c r="X46" s="186"/>
      <c r="Y46" s="180"/>
      <c r="Z46" s="180"/>
      <c r="AA46" s="180"/>
      <c r="AB46" s="180"/>
      <c r="AC46" s="180"/>
    </row>
    <row r="47" spans="1:29" s="10" customFormat="1" ht="30" hidden="1" customHeight="1" x14ac:dyDescent="0.35">
      <c r="A47" s="10" t="str">
        <f t="shared" si="0"/>
        <v/>
      </c>
      <c r="B47" s="10" t="str">
        <f>+IF(A47=1,IF(YEAR(G47)&gt;=Parametre!$M$7,"Licence Benjamin, Minime, Cadet",IF(YEAR(G47)&lt;=Parametre!$M$4,"licence Sénior","licence Junior")),"")</f>
        <v/>
      </c>
      <c r="C47" s="10" t="str">
        <f t="shared" si="1"/>
        <v/>
      </c>
      <c r="D47" s="10" t="str">
        <f t="shared" si="2"/>
        <v/>
      </c>
      <c r="E47" s="179"/>
      <c r="F47" s="184"/>
      <c r="G47" s="180"/>
      <c r="H47" s="180"/>
      <c r="I47" s="185"/>
      <c r="J47" s="186"/>
      <c r="K47" s="187"/>
      <c r="L47" s="187"/>
      <c r="M47" s="187"/>
      <c r="N47" s="188"/>
      <c r="O47" s="184"/>
      <c r="P47" s="189"/>
      <c r="Q47" s="185"/>
      <c r="R47" s="186"/>
      <c r="S47" s="180"/>
      <c r="T47" s="225"/>
      <c r="U47" s="186"/>
      <c r="V47" s="186"/>
      <c r="W47" s="186"/>
      <c r="X47" s="186"/>
      <c r="Y47" s="180"/>
      <c r="Z47" s="180"/>
      <c r="AA47" s="180"/>
      <c r="AB47" s="180"/>
      <c r="AC47" s="180"/>
    </row>
    <row r="48" spans="1:29" s="10" customFormat="1" ht="30" hidden="1" customHeight="1" x14ac:dyDescent="0.35">
      <c r="A48" s="10" t="str">
        <f t="shared" si="0"/>
        <v/>
      </c>
      <c r="B48" s="10" t="str">
        <f>+IF(A48=1,IF(YEAR(G48)&gt;=Parametre!$M$7,"Licence Benjamin, Minime, Cadet",IF(YEAR(G48)&lt;=Parametre!$M$4,"licence Sénior","licence Junior")),"")</f>
        <v/>
      </c>
      <c r="C48" s="10" t="str">
        <f t="shared" si="1"/>
        <v/>
      </c>
      <c r="D48" s="10" t="str">
        <f t="shared" si="2"/>
        <v/>
      </c>
      <c r="E48" s="179"/>
      <c r="F48" s="184"/>
      <c r="G48" s="180"/>
      <c r="H48" s="180"/>
      <c r="I48" s="185"/>
      <c r="J48" s="186"/>
      <c r="K48" s="187"/>
      <c r="L48" s="187"/>
      <c r="M48" s="187"/>
      <c r="N48" s="188"/>
      <c r="O48" s="184"/>
      <c r="P48" s="189"/>
      <c r="Q48" s="185"/>
      <c r="R48" s="186"/>
      <c r="S48" s="180"/>
      <c r="T48" s="225"/>
      <c r="U48" s="186"/>
      <c r="V48" s="186"/>
      <c r="W48" s="186"/>
      <c r="X48" s="186"/>
      <c r="Y48" s="180"/>
      <c r="Z48" s="180"/>
      <c r="AA48" s="180"/>
      <c r="AB48" s="180"/>
      <c r="AC48" s="180"/>
    </row>
    <row r="49" spans="1:29" s="10" customFormat="1" ht="30" hidden="1" customHeight="1" x14ac:dyDescent="0.35">
      <c r="A49" s="10" t="str">
        <f t="shared" si="0"/>
        <v/>
      </c>
      <c r="B49" s="10" t="str">
        <f>+IF(A49=1,IF(YEAR(G49)&gt;=Parametre!$M$7,"Licence Benjamin, Minime, Cadet",IF(YEAR(G49)&lt;=Parametre!$M$4,"licence Sénior","licence Junior")),"")</f>
        <v/>
      </c>
      <c r="C49" s="10" t="str">
        <f t="shared" si="1"/>
        <v/>
      </c>
      <c r="D49" s="10" t="str">
        <f t="shared" si="2"/>
        <v/>
      </c>
      <c r="E49" s="179"/>
      <c r="F49" s="184"/>
      <c r="G49" s="180"/>
      <c r="H49" s="180"/>
      <c r="I49" s="185"/>
      <c r="J49" s="186"/>
      <c r="K49" s="187"/>
      <c r="L49" s="187"/>
      <c r="M49" s="187"/>
      <c r="N49" s="188"/>
      <c r="O49" s="184"/>
      <c r="P49" s="189"/>
      <c r="Q49" s="185"/>
      <c r="R49" s="186"/>
      <c r="S49" s="180"/>
      <c r="T49" s="225"/>
      <c r="U49" s="186"/>
      <c r="V49" s="186"/>
      <c r="W49" s="186"/>
      <c r="X49" s="186"/>
      <c r="Y49" s="180"/>
      <c r="Z49" s="180"/>
      <c r="AA49" s="180"/>
      <c r="AB49" s="180"/>
      <c r="AC49" s="180"/>
    </row>
    <row r="50" spans="1:29" s="10" customFormat="1" ht="30" hidden="1" customHeight="1" x14ac:dyDescent="0.35">
      <c r="A50" s="10" t="str">
        <f t="shared" si="0"/>
        <v/>
      </c>
      <c r="B50" s="10" t="str">
        <f>+IF(A50=1,IF(YEAR(G50)&gt;=Parametre!$M$7,"Licence Benjamin, Minime, Cadet",IF(YEAR(G50)&lt;=Parametre!$M$4,"licence Sénior","licence Junior")),"")</f>
        <v/>
      </c>
      <c r="C50" s="10" t="str">
        <f t="shared" si="1"/>
        <v/>
      </c>
      <c r="D50" s="10" t="str">
        <f t="shared" si="2"/>
        <v/>
      </c>
      <c r="E50" s="179"/>
      <c r="F50" s="184"/>
      <c r="G50" s="180"/>
      <c r="H50" s="180"/>
      <c r="I50" s="185"/>
      <c r="J50" s="186"/>
      <c r="K50" s="187"/>
      <c r="L50" s="187"/>
      <c r="M50" s="187"/>
      <c r="N50" s="188"/>
      <c r="O50" s="184"/>
      <c r="P50" s="189"/>
      <c r="Q50" s="185"/>
      <c r="R50" s="186"/>
      <c r="S50" s="180"/>
      <c r="T50" s="225"/>
      <c r="U50" s="186"/>
      <c r="V50" s="186"/>
      <c r="W50" s="186"/>
      <c r="X50" s="186"/>
      <c r="Y50" s="180"/>
      <c r="Z50" s="180"/>
      <c r="AA50" s="180"/>
      <c r="AB50" s="180"/>
      <c r="AC50" s="180"/>
    </row>
    <row r="51" spans="1:29" s="10" customFormat="1" ht="30" hidden="1" customHeight="1" x14ac:dyDescent="0.35">
      <c r="A51" s="10" t="str">
        <f t="shared" si="0"/>
        <v/>
      </c>
      <c r="B51" s="10" t="str">
        <f>+IF(A51=1,IF(YEAR(G51)&gt;=Parametre!$M$7,"Licence Benjamin, Minime, Cadet",IF(YEAR(G51)&lt;=Parametre!$M$4,"licence Sénior","licence Junior")),"")</f>
        <v/>
      </c>
      <c r="C51" s="10" t="str">
        <f t="shared" si="1"/>
        <v/>
      </c>
      <c r="D51" s="10" t="str">
        <f t="shared" si="2"/>
        <v/>
      </c>
      <c r="E51" s="179"/>
      <c r="F51" s="184"/>
      <c r="G51" s="180"/>
      <c r="H51" s="180"/>
      <c r="I51" s="185"/>
      <c r="J51" s="186"/>
      <c r="K51" s="187"/>
      <c r="L51" s="187"/>
      <c r="M51" s="187"/>
      <c r="N51" s="188"/>
      <c r="O51" s="184"/>
      <c r="P51" s="189"/>
      <c r="Q51" s="185"/>
      <c r="R51" s="186"/>
      <c r="S51" s="180"/>
      <c r="T51" s="225"/>
      <c r="U51" s="186"/>
      <c r="V51" s="186"/>
      <c r="W51" s="186"/>
      <c r="X51" s="186"/>
      <c r="Y51" s="180"/>
      <c r="Z51" s="180"/>
      <c r="AA51" s="180"/>
      <c r="AB51" s="180"/>
      <c r="AC51" s="180"/>
    </row>
    <row r="52" spans="1:29" s="10" customFormat="1" ht="30" hidden="1" customHeight="1" x14ac:dyDescent="0.35">
      <c r="A52" s="10" t="str">
        <f t="shared" si="0"/>
        <v/>
      </c>
      <c r="B52" s="10" t="str">
        <f>+IF(A52=1,IF(YEAR(G52)&gt;=Parametre!$M$7,"Licence Benjamin, Minime, Cadet",IF(YEAR(G52)&lt;=Parametre!$M$4,"licence Sénior","licence Junior")),"")</f>
        <v/>
      </c>
      <c r="C52" s="10" t="str">
        <f t="shared" si="1"/>
        <v/>
      </c>
      <c r="D52" s="10" t="str">
        <f t="shared" si="2"/>
        <v/>
      </c>
      <c r="E52" s="179"/>
      <c r="F52" s="184"/>
      <c r="G52" s="180"/>
      <c r="H52" s="180"/>
      <c r="I52" s="185"/>
      <c r="J52" s="186"/>
      <c r="K52" s="187"/>
      <c r="L52" s="187"/>
      <c r="M52" s="187"/>
      <c r="N52" s="188"/>
      <c r="O52" s="184"/>
      <c r="P52" s="189"/>
      <c r="Q52" s="185"/>
      <c r="R52" s="186"/>
      <c r="S52" s="180"/>
      <c r="T52" s="225"/>
      <c r="U52" s="186"/>
      <c r="V52" s="186"/>
      <c r="W52" s="186"/>
      <c r="X52" s="186"/>
      <c r="Y52" s="180"/>
      <c r="Z52" s="180"/>
      <c r="AA52" s="180"/>
      <c r="AB52" s="180"/>
      <c r="AC52" s="180"/>
    </row>
    <row r="53" spans="1:29" s="10" customFormat="1" ht="30" hidden="1" customHeight="1" x14ac:dyDescent="0.35">
      <c r="A53" s="10" t="str">
        <f t="shared" si="0"/>
        <v/>
      </c>
      <c r="B53" s="10" t="str">
        <f>+IF(A53=1,IF(YEAR(G53)&gt;=Parametre!$M$7,"Licence Benjamin, Minime, Cadet",IF(YEAR(G53)&lt;=Parametre!$M$4,"licence Sénior","licence Junior")),"")</f>
        <v/>
      </c>
      <c r="C53" s="10" t="str">
        <f t="shared" si="1"/>
        <v/>
      </c>
      <c r="D53" s="10" t="str">
        <f t="shared" si="2"/>
        <v/>
      </c>
      <c r="E53" s="179"/>
      <c r="F53" s="184"/>
      <c r="G53" s="180"/>
      <c r="H53" s="180"/>
      <c r="I53" s="185"/>
      <c r="J53" s="186"/>
      <c r="K53" s="187"/>
      <c r="L53" s="187"/>
      <c r="M53" s="187"/>
      <c r="N53" s="188"/>
      <c r="O53" s="184"/>
      <c r="P53" s="189"/>
      <c r="Q53" s="185"/>
      <c r="R53" s="186"/>
      <c r="S53" s="180"/>
      <c r="T53" s="225"/>
      <c r="U53" s="186"/>
      <c r="V53" s="186"/>
      <c r="W53" s="186"/>
      <c r="X53" s="186"/>
      <c r="Y53" s="180"/>
      <c r="Z53" s="180"/>
      <c r="AA53" s="180"/>
      <c r="AB53" s="180"/>
      <c r="AC53" s="180"/>
    </row>
    <row r="54" spans="1:29" s="10" customFormat="1" ht="30" hidden="1" customHeight="1" x14ac:dyDescent="0.35">
      <c r="A54" s="10" t="str">
        <f t="shared" si="0"/>
        <v/>
      </c>
      <c r="B54" s="10" t="str">
        <f>+IF(A54=1,IF(YEAR(G54)&gt;=Parametre!$M$7,"Licence Benjamin, Minime, Cadet",IF(YEAR(G54)&lt;=Parametre!$M$4,"licence Sénior","licence Junior")),"")</f>
        <v/>
      </c>
      <c r="C54" s="10" t="str">
        <f t="shared" si="1"/>
        <v/>
      </c>
      <c r="D54" s="10" t="str">
        <f t="shared" si="2"/>
        <v/>
      </c>
      <c r="E54" s="179"/>
      <c r="F54" s="184"/>
      <c r="G54" s="180"/>
      <c r="H54" s="180"/>
      <c r="I54" s="185"/>
      <c r="J54" s="186"/>
      <c r="K54" s="187"/>
      <c r="L54" s="187"/>
      <c r="M54" s="187"/>
      <c r="N54" s="188"/>
      <c r="O54" s="184"/>
      <c r="P54" s="189"/>
      <c r="Q54" s="185"/>
      <c r="R54" s="186"/>
      <c r="S54" s="180"/>
      <c r="T54" s="225"/>
      <c r="U54" s="186"/>
      <c r="V54" s="186"/>
      <c r="W54" s="186"/>
      <c r="X54" s="186"/>
      <c r="Y54" s="180"/>
      <c r="Z54" s="180"/>
      <c r="AA54" s="180"/>
      <c r="AB54" s="180"/>
      <c r="AC54" s="180"/>
    </row>
    <row r="55" spans="1:29" s="10" customFormat="1" ht="30" hidden="1" customHeight="1" x14ac:dyDescent="0.35">
      <c r="A55" s="10" t="str">
        <f t="shared" si="0"/>
        <v/>
      </c>
      <c r="B55" s="10" t="str">
        <f>+IF(A55=1,IF(YEAR(G55)&gt;=Parametre!$M$7,"Licence Benjamin, Minime, Cadet",IF(YEAR(G55)&lt;=Parametre!$M$4,"licence Sénior","licence Junior")),"")</f>
        <v/>
      </c>
      <c r="C55" s="10" t="str">
        <f t="shared" si="1"/>
        <v/>
      </c>
      <c r="D55" s="10" t="str">
        <f t="shared" si="2"/>
        <v/>
      </c>
      <c r="E55" s="179"/>
      <c r="F55" s="184"/>
      <c r="G55" s="180"/>
      <c r="H55" s="180"/>
      <c r="I55" s="185"/>
      <c r="J55" s="186"/>
      <c r="K55" s="187"/>
      <c r="L55" s="187"/>
      <c r="M55" s="187"/>
      <c r="N55" s="188"/>
      <c r="O55" s="184"/>
      <c r="P55" s="189"/>
      <c r="Q55" s="185"/>
      <c r="R55" s="186"/>
      <c r="S55" s="180"/>
      <c r="T55" s="225"/>
      <c r="U55" s="186"/>
      <c r="V55" s="186"/>
      <c r="W55" s="186"/>
      <c r="X55" s="186"/>
      <c r="Y55" s="180"/>
      <c r="Z55" s="180"/>
      <c r="AA55" s="180"/>
      <c r="AB55" s="180"/>
      <c r="AC55" s="180"/>
    </row>
    <row r="56" spans="1:29" s="10" customFormat="1" ht="30" hidden="1" customHeight="1" x14ac:dyDescent="0.35">
      <c r="A56" s="10" t="str">
        <f t="shared" si="0"/>
        <v/>
      </c>
      <c r="B56" s="10" t="str">
        <f>+IF(A56=1,IF(YEAR(G56)&gt;=Parametre!$M$7,"Licence Benjamin, Minime, Cadet",IF(YEAR(G56)&lt;=Parametre!$M$4,"licence Sénior","licence Junior")),"")</f>
        <v/>
      </c>
      <c r="C56" s="10" t="str">
        <f t="shared" si="1"/>
        <v/>
      </c>
      <c r="D56" s="10" t="str">
        <f t="shared" si="2"/>
        <v/>
      </c>
      <c r="E56" s="179"/>
      <c r="F56" s="184"/>
      <c r="G56" s="180"/>
      <c r="H56" s="180"/>
      <c r="I56" s="185"/>
      <c r="J56" s="186"/>
      <c r="K56" s="187"/>
      <c r="L56" s="187"/>
      <c r="M56" s="187"/>
      <c r="N56" s="188"/>
      <c r="O56" s="184"/>
      <c r="P56" s="189"/>
      <c r="Q56" s="185"/>
      <c r="R56" s="186"/>
      <c r="S56" s="180"/>
      <c r="T56" s="225"/>
      <c r="U56" s="186"/>
      <c r="V56" s="186"/>
      <c r="W56" s="186"/>
      <c r="X56" s="186"/>
      <c r="Y56" s="180"/>
      <c r="Z56" s="180"/>
      <c r="AA56" s="180"/>
      <c r="AB56" s="180"/>
      <c r="AC56" s="180"/>
    </row>
    <row r="57" spans="1:29" s="10" customFormat="1" ht="30" hidden="1" customHeight="1" x14ac:dyDescent="0.35">
      <c r="A57" s="10" t="str">
        <f t="shared" si="0"/>
        <v/>
      </c>
      <c r="B57" s="10" t="str">
        <f>+IF(A57=1,IF(YEAR(G57)&gt;=Parametre!$M$7,"Licence Benjamin, Minime, Cadet",IF(YEAR(G57)&lt;=Parametre!$M$4,"licence Sénior","licence Junior")),"")</f>
        <v/>
      </c>
      <c r="C57" s="10" t="str">
        <f t="shared" si="1"/>
        <v/>
      </c>
      <c r="D57" s="10" t="str">
        <f t="shared" si="2"/>
        <v/>
      </c>
      <c r="E57" s="179"/>
      <c r="F57" s="184"/>
      <c r="G57" s="180"/>
      <c r="H57" s="180"/>
      <c r="I57" s="185"/>
      <c r="J57" s="186"/>
      <c r="K57" s="187"/>
      <c r="L57" s="187"/>
      <c r="M57" s="187"/>
      <c r="N57" s="188"/>
      <c r="O57" s="184"/>
      <c r="P57" s="189"/>
      <c r="Q57" s="185"/>
      <c r="R57" s="186"/>
      <c r="S57" s="180"/>
      <c r="T57" s="225"/>
      <c r="U57" s="186"/>
      <c r="V57" s="186"/>
      <c r="W57" s="186"/>
      <c r="X57" s="186"/>
      <c r="Y57" s="180"/>
      <c r="Z57" s="180"/>
      <c r="AA57" s="180"/>
      <c r="AB57" s="180"/>
      <c r="AC57" s="180"/>
    </row>
    <row r="58" spans="1:29" s="10" customFormat="1" ht="30" hidden="1" customHeight="1" x14ac:dyDescent="0.35">
      <c r="A58" s="10" t="str">
        <f t="shared" si="0"/>
        <v/>
      </c>
      <c r="B58" s="10" t="str">
        <f>+IF(A58=1,IF(YEAR(G58)&gt;=Parametre!$M$7,"Licence Benjamin, Minime, Cadet",IF(YEAR(G58)&lt;=Parametre!$M$4,"licence Sénior","licence Junior")),"")</f>
        <v/>
      </c>
      <c r="C58" s="10" t="str">
        <f t="shared" si="1"/>
        <v/>
      </c>
      <c r="D58" s="10" t="str">
        <f t="shared" si="2"/>
        <v/>
      </c>
      <c r="E58" s="179"/>
      <c r="F58" s="184"/>
      <c r="G58" s="180"/>
      <c r="H58" s="180"/>
      <c r="I58" s="185"/>
      <c r="J58" s="186"/>
      <c r="K58" s="187"/>
      <c r="L58" s="187"/>
      <c r="M58" s="187"/>
      <c r="N58" s="188"/>
      <c r="O58" s="184"/>
      <c r="P58" s="189"/>
      <c r="Q58" s="185"/>
      <c r="R58" s="186"/>
      <c r="S58" s="180"/>
      <c r="T58" s="225"/>
      <c r="U58" s="186"/>
      <c r="V58" s="186"/>
      <c r="W58" s="186"/>
      <c r="X58" s="186"/>
      <c r="Y58" s="180"/>
      <c r="Z58" s="180"/>
      <c r="AA58" s="180"/>
      <c r="AB58" s="180"/>
      <c r="AC58" s="180"/>
    </row>
    <row r="59" spans="1:29" s="10" customFormat="1" ht="30" hidden="1" customHeight="1" x14ac:dyDescent="0.35">
      <c r="A59" s="10" t="str">
        <f t="shared" si="0"/>
        <v/>
      </c>
      <c r="B59" s="10" t="str">
        <f>+IF(A59=1,IF(YEAR(G59)&gt;=Parametre!$M$7,"Licence Benjamin, Minime, Cadet",IF(YEAR(G59)&lt;=Parametre!$M$4,"licence Sénior","licence Junior")),"")</f>
        <v/>
      </c>
      <c r="C59" s="10" t="str">
        <f t="shared" si="1"/>
        <v/>
      </c>
      <c r="D59" s="10" t="str">
        <f t="shared" si="2"/>
        <v/>
      </c>
      <c r="E59" s="179"/>
      <c r="F59" s="184"/>
      <c r="G59" s="180"/>
      <c r="H59" s="180"/>
      <c r="I59" s="185"/>
      <c r="J59" s="186"/>
      <c r="K59" s="187"/>
      <c r="L59" s="187"/>
      <c r="M59" s="187"/>
      <c r="N59" s="188"/>
      <c r="O59" s="184"/>
      <c r="P59" s="189"/>
      <c r="Q59" s="185"/>
      <c r="R59" s="186"/>
      <c r="S59" s="180"/>
      <c r="T59" s="225"/>
      <c r="U59" s="186"/>
      <c r="V59" s="186"/>
      <c r="W59" s="186"/>
      <c r="X59" s="186"/>
      <c r="Y59" s="180"/>
      <c r="Z59" s="180"/>
      <c r="AA59" s="180"/>
      <c r="AB59" s="180"/>
      <c r="AC59" s="180"/>
    </row>
    <row r="60" spans="1:29" s="10" customFormat="1" ht="30" hidden="1" customHeight="1" x14ac:dyDescent="0.35">
      <c r="A60" s="10" t="str">
        <f t="shared" si="0"/>
        <v/>
      </c>
      <c r="B60" s="10" t="str">
        <f>+IF(A60=1,IF(YEAR(G60)&gt;=Parametre!$M$7,"Licence Benjamin, Minime, Cadet",IF(YEAR(G60)&lt;=Parametre!$M$4,"licence Sénior","licence Junior")),"")</f>
        <v/>
      </c>
      <c r="C60" s="10" t="str">
        <f t="shared" si="1"/>
        <v/>
      </c>
      <c r="D60" s="10" t="str">
        <f t="shared" si="2"/>
        <v/>
      </c>
      <c r="E60" s="179"/>
      <c r="F60" s="184"/>
      <c r="G60" s="180"/>
      <c r="H60" s="180"/>
      <c r="I60" s="185"/>
      <c r="J60" s="186"/>
      <c r="K60" s="187"/>
      <c r="L60" s="187"/>
      <c r="M60" s="187"/>
      <c r="N60" s="188"/>
      <c r="O60" s="184"/>
      <c r="P60" s="189"/>
      <c r="Q60" s="185"/>
      <c r="R60" s="186"/>
      <c r="S60" s="180"/>
      <c r="T60" s="225"/>
      <c r="U60" s="186"/>
      <c r="V60" s="186"/>
      <c r="W60" s="186"/>
      <c r="X60" s="186"/>
      <c r="Y60" s="180"/>
      <c r="Z60" s="180"/>
      <c r="AA60" s="180"/>
      <c r="AB60" s="180"/>
      <c r="AC60" s="180"/>
    </row>
    <row r="61" spans="1:29" s="10" customFormat="1" ht="30" hidden="1" customHeight="1" x14ac:dyDescent="0.35">
      <c r="A61" s="10" t="str">
        <f t="shared" si="0"/>
        <v/>
      </c>
      <c r="B61" s="10" t="str">
        <f>+IF(A61=1,IF(YEAR(G61)&gt;=Parametre!$M$7,"Licence Benjamin, Minime, Cadet",IF(YEAR(G61)&lt;=Parametre!$M$4,"licence Sénior","licence Junior")),"")</f>
        <v/>
      </c>
      <c r="C61" s="10" t="str">
        <f t="shared" si="1"/>
        <v/>
      </c>
      <c r="D61" s="10" t="str">
        <f t="shared" si="2"/>
        <v/>
      </c>
      <c r="E61" s="179"/>
      <c r="F61" s="184"/>
      <c r="G61" s="180"/>
      <c r="H61" s="180"/>
      <c r="I61" s="185"/>
      <c r="J61" s="186"/>
      <c r="K61" s="187"/>
      <c r="L61" s="187"/>
      <c r="M61" s="187"/>
      <c r="N61" s="188"/>
      <c r="O61" s="184"/>
      <c r="P61" s="189"/>
      <c r="Q61" s="185"/>
      <c r="R61" s="186"/>
      <c r="S61" s="180"/>
      <c r="T61" s="225"/>
      <c r="U61" s="186"/>
      <c r="V61" s="186"/>
      <c r="W61" s="186"/>
      <c r="X61" s="186"/>
      <c r="Y61" s="180"/>
      <c r="Z61" s="180"/>
      <c r="AA61" s="180"/>
      <c r="AB61" s="180"/>
      <c r="AC61" s="180"/>
    </row>
    <row r="62" spans="1:29" s="10" customFormat="1" ht="30" hidden="1" customHeight="1" x14ac:dyDescent="0.35">
      <c r="A62" s="10" t="str">
        <f t="shared" si="0"/>
        <v/>
      </c>
      <c r="B62" s="10" t="str">
        <f>+IF(A62=1,IF(YEAR(G62)&gt;=Parametre!$M$7,"Licence Benjamin, Minime, Cadet",IF(YEAR(G62)&lt;=Parametre!$M$4,"licence Sénior","licence Junior")),"")</f>
        <v/>
      </c>
      <c r="C62" s="10" t="str">
        <f t="shared" si="1"/>
        <v/>
      </c>
      <c r="D62" s="10" t="str">
        <f t="shared" si="2"/>
        <v/>
      </c>
      <c r="E62" s="179"/>
      <c r="F62" s="184"/>
      <c r="G62" s="180"/>
      <c r="H62" s="180"/>
      <c r="I62" s="185"/>
      <c r="J62" s="186"/>
      <c r="K62" s="187"/>
      <c r="L62" s="187"/>
      <c r="M62" s="187"/>
      <c r="N62" s="188"/>
      <c r="O62" s="184"/>
      <c r="P62" s="189"/>
      <c r="Q62" s="185"/>
      <c r="R62" s="186"/>
      <c r="S62" s="180"/>
      <c r="T62" s="225"/>
      <c r="U62" s="186"/>
      <c r="V62" s="186"/>
      <c r="W62" s="186"/>
      <c r="X62" s="186"/>
      <c r="Y62" s="180"/>
      <c r="Z62" s="180"/>
      <c r="AA62" s="180"/>
      <c r="AB62" s="180"/>
      <c r="AC62" s="180"/>
    </row>
    <row r="63" spans="1:29" s="10" customFormat="1" ht="30" hidden="1" customHeight="1" x14ac:dyDescent="0.35">
      <c r="A63" s="10" t="str">
        <f t="shared" si="0"/>
        <v/>
      </c>
      <c r="B63" s="10" t="str">
        <f>+IF(A63=1,IF(YEAR(G63)&gt;=Parametre!$M$7,"Licence Benjamin, Minime, Cadet",IF(YEAR(G63)&lt;=Parametre!$M$4,"licence Sénior","licence Junior")),"")</f>
        <v/>
      </c>
      <c r="C63" s="10" t="str">
        <f t="shared" si="1"/>
        <v/>
      </c>
      <c r="D63" s="10" t="str">
        <f t="shared" si="2"/>
        <v/>
      </c>
      <c r="E63" s="179"/>
      <c r="F63" s="184"/>
      <c r="G63" s="180"/>
      <c r="H63" s="180"/>
      <c r="I63" s="185"/>
      <c r="J63" s="186"/>
      <c r="K63" s="187"/>
      <c r="L63" s="187"/>
      <c r="M63" s="187"/>
      <c r="N63" s="188"/>
      <c r="O63" s="184"/>
      <c r="P63" s="189"/>
      <c r="Q63" s="185"/>
      <c r="R63" s="186"/>
      <c r="S63" s="180"/>
      <c r="T63" s="225"/>
      <c r="U63" s="186"/>
      <c r="V63" s="186"/>
      <c r="W63" s="186"/>
      <c r="X63" s="186"/>
      <c r="Y63" s="180"/>
      <c r="Z63" s="180"/>
      <c r="AA63" s="180"/>
      <c r="AB63" s="180"/>
      <c r="AC63" s="180"/>
    </row>
    <row r="64" spans="1:29" s="10" customFormat="1" ht="30" hidden="1" customHeight="1" x14ac:dyDescent="0.35">
      <c r="A64" s="10" t="str">
        <f t="shared" si="0"/>
        <v/>
      </c>
      <c r="B64" s="10" t="str">
        <f>+IF(A64=1,IF(YEAR(G64)&gt;=Parametre!$M$7,"Licence Benjamin, Minime, Cadet",IF(YEAR(G64)&lt;=Parametre!$M$4,"licence Sénior","licence Junior")),"")</f>
        <v/>
      </c>
      <c r="C64" s="10" t="str">
        <f t="shared" si="1"/>
        <v/>
      </c>
      <c r="D64" s="10" t="str">
        <f t="shared" si="2"/>
        <v/>
      </c>
      <c r="E64" s="179"/>
      <c r="F64" s="184"/>
      <c r="G64" s="180"/>
      <c r="H64" s="180"/>
      <c r="I64" s="185"/>
      <c r="J64" s="186"/>
      <c r="K64" s="187"/>
      <c r="L64" s="187"/>
      <c r="M64" s="187"/>
      <c r="N64" s="188"/>
      <c r="O64" s="184"/>
      <c r="P64" s="189"/>
      <c r="Q64" s="185"/>
      <c r="R64" s="186"/>
      <c r="S64" s="180"/>
      <c r="T64" s="225"/>
      <c r="U64" s="186"/>
      <c r="V64" s="186"/>
      <c r="W64" s="186"/>
      <c r="X64" s="186"/>
      <c r="Y64" s="180"/>
      <c r="Z64" s="180"/>
      <c r="AA64" s="180"/>
      <c r="AB64" s="180"/>
      <c r="AC64" s="180"/>
    </row>
    <row r="65" spans="1:29" ht="30" hidden="1" customHeight="1" x14ac:dyDescent="0.35">
      <c r="A65" s="10" t="str">
        <f t="shared" si="0"/>
        <v/>
      </c>
      <c r="B65" s="10" t="str">
        <f>+IF(A65=1,IF(YEAR(G65)&gt;=Parametre!$M$7,"Licence Benjamin, Minime, Cadet",IF(YEAR(G65)&lt;=Parametre!$M$4,"licence Sénior","licence Junior")),"")</f>
        <v/>
      </c>
      <c r="C65" s="10" t="str">
        <f t="shared" si="1"/>
        <v/>
      </c>
      <c r="D65" s="10" t="str">
        <f t="shared" si="2"/>
        <v/>
      </c>
      <c r="E65" s="179"/>
      <c r="F65" s="184"/>
      <c r="G65" s="180"/>
      <c r="H65" s="180"/>
      <c r="I65" s="185"/>
      <c r="J65" s="186"/>
      <c r="K65" s="187"/>
      <c r="L65" s="187"/>
      <c r="M65" s="187"/>
      <c r="N65" s="188"/>
      <c r="O65" s="184"/>
      <c r="P65" s="189"/>
      <c r="Q65" s="185"/>
      <c r="R65" s="186"/>
      <c r="S65" s="180"/>
      <c r="T65" s="225"/>
      <c r="U65" s="186"/>
      <c r="V65" s="186"/>
      <c r="W65" s="186"/>
      <c r="X65" s="186"/>
      <c r="Y65" s="180"/>
      <c r="Z65" s="180"/>
      <c r="AA65" s="180"/>
      <c r="AB65" s="180"/>
      <c r="AC65" s="180"/>
    </row>
    <row r="66" spans="1:29" ht="30" hidden="1" customHeight="1" x14ac:dyDescent="0.35">
      <c r="A66" s="10" t="str">
        <f t="shared" si="0"/>
        <v/>
      </c>
      <c r="B66" s="10" t="str">
        <f>+IF(A66=1,IF(YEAR(G66)&gt;=Parametre!$M$7,"Licence Benjamin, Minime, Cadet",IF(YEAR(G66)&lt;=Parametre!$M$4,"licence Sénior","licence Junior")),"")</f>
        <v/>
      </c>
      <c r="C66" s="10" t="str">
        <f t="shared" si="1"/>
        <v/>
      </c>
      <c r="D66" s="10" t="str">
        <f t="shared" si="2"/>
        <v/>
      </c>
      <c r="E66" s="179"/>
      <c r="F66" s="184"/>
      <c r="G66" s="180"/>
      <c r="H66" s="180"/>
      <c r="I66" s="185"/>
      <c r="J66" s="186"/>
      <c r="K66" s="187"/>
      <c r="L66" s="187"/>
      <c r="M66" s="187"/>
      <c r="N66" s="188"/>
      <c r="O66" s="184"/>
      <c r="P66" s="189"/>
      <c r="Q66" s="185"/>
      <c r="R66" s="186"/>
      <c r="S66" s="180"/>
      <c r="T66" s="225"/>
      <c r="U66" s="186"/>
      <c r="V66" s="186"/>
      <c r="W66" s="186"/>
      <c r="X66" s="186"/>
      <c r="Y66" s="180"/>
      <c r="Z66" s="180"/>
      <c r="AA66" s="180"/>
      <c r="AB66" s="180"/>
      <c r="AC66" s="180"/>
    </row>
    <row r="67" spans="1:29" ht="30" hidden="1" customHeight="1" x14ac:dyDescent="0.35">
      <c r="A67" s="10" t="str">
        <f t="shared" si="0"/>
        <v/>
      </c>
      <c r="B67" s="10" t="str">
        <f>+IF(A67=1,IF(YEAR(G67)&gt;=Parametre!$M$7,"Licence Benjamin, Minime, Cadet",IF(YEAR(G67)&lt;=Parametre!$M$4,"licence Sénior","licence Junior")),"")</f>
        <v/>
      </c>
      <c r="C67" s="10" t="str">
        <f t="shared" si="1"/>
        <v/>
      </c>
      <c r="D67" s="10" t="str">
        <f t="shared" si="2"/>
        <v/>
      </c>
      <c r="E67" s="179"/>
      <c r="F67" s="184"/>
      <c r="G67" s="180"/>
      <c r="H67" s="180"/>
      <c r="I67" s="185"/>
      <c r="J67" s="186"/>
      <c r="K67" s="187"/>
      <c r="L67" s="187"/>
      <c r="M67" s="187"/>
      <c r="N67" s="188"/>
      <c r="O67" s="184"/>
      <c r="P67" s="189"/>
      <c r="Q67" s="185"/>
      <c r="R67" s="186"/>
      <c r="S67" s="180"/>
      <c r="T67" s="225"/>
      <c r="U67" s="186"/>
      <c r="V67" s="186"/>
      <c r="W67" s="186"/>
      <c r="X67" s="186"/>
      <c r="Y67" s="180"/>
      <c r="Z67" s="180"/>
      <c r="AA67" s="180"/>
      <c r="AB67" s="180"/>
      <c r="AC67" s="180"/>
    </row>
    <row r="68" spans="1:29" ht="30" hidden="1" customHeight="1" x14ac:dyDescent="0.35">
      <c r="A68" s="10" t="str">
        <f t="shared" si="0"/>
        <v/>
      </c>
      <c r="B68" s="10" t="str">
        <f>+IF(A68=1,IF(YEAR(G68)&gt;=Parametre!$M$7,"Licence Benjamin, Minime, Cadet",IF(YEAR(G68)&lt;=Parametre!$M$4,"licence Sénior","licence Junior")),"")</f>
        <v/>
      </c>
      <c r="C68" s="10" t="str">
        <f t="shared" si="1"/>
        <v/>
      </c>
      <c r="D68" s="10" t="str">
        <f t="shared" si="2"/>
        <v/>
      </c>
      <c r="E68" s="179"/>
      <c r="F68" s="184"/>
      <c r="G68" s="180"/>
      <c r="H68" s="180"/>
      <c r="I68" s="185"/>
      <c r="J68" s="186"/>
      <c r="K68" s="187"/>
      <c r="L68" s="187"/>
      <c r="M68" s="187"/>
      <c r="N68" s="188"/>
      <c r="O68" s="184"/>
      <c r="P68" s="189"/>
      <c r="Q68" s="185"/>
      <c r="R68" s="186"/>
      <c r="S68" s="180"/>
      <c r="T68" s="225"/>
      <c r="U68" s="186"/>
      <c r="V68" s="186"/>
      <c r="W68" s="186"/>
      <c r="X68" s="186"/>
      <c r="Y68" s="180"/>
      <c r="Z68" s="180"/>
      <c r="AA68" s="180"/>
      <c r="AB68" s="180"/>
      <c r="AC68" s="180"/>
    </row>
    <row r="69" spans="1:29" ht="30" hidden="1" customHeight="1" x14ac:dyDescent="0.35">
      <c r="A69" s="10" t="str">
        <f t="shared" si="0"/>
        <v/>
      </c>
      <c r="B69" s="10" t="str">
        <f>+IF(A69=1,IF(YEAR(G69)&gt;=Parametre!$M$7,"Licence Benjamin, Minime, Cadet",IF(YEAR(G69)&lt;=Parametre!$M$4,"licence Sénior","licence Junior")),"")</f>
        <v/>
      </c>
      <c r="C69" s="10" t="str">
        <f t="shared" si="1"/>
        <v/>
      </c>
      <c r="D69" s="10" t="str">
        <f t="shared" si="2"/>
        <v/>
      </c>
      <c r="E69" s="179"/>
      <c r="F69" s="184"/>
      <c r="G69" s="180"/>
      <c r="H69" s="180"/>
      <c r="I69" s="185"/>
      <c r="J69" s="186"/>
      <c r="K69" s="187"/>
      <c r="L69" s="187"/>
      <c r="M69" s="187"/>
      <c r="N69" s="188"/>
      <c r="O69" s="184"/>
      <c r="P69" s="189"/>
      <c r="Q69" s="185"/>
      <c r="R69" s="186"/>
      <c r="S69" s="180"/>
      <c r="T69" s="225"/>
      <c r="U69" s="186"/>
      <c r="V69" s="186"/>
      <c r="W69" s="186"/>
      <c r="X69" s="186"/>
      <c r="Y69" s="180"/>
      <c r="Z69" s="180"/>
      <c r="AA69" s="180"/>
      <c r="AB69" s="180"/>
      <c r="AC69" s="180"/>
    </row>
    <row r="70" spans="1:29" ht="30" hidden="1" customHeight="1" x14ac:dyDescent="0.35">
      <c r="A70" s="10" t="str">
        <f t="shared" si="0"/>
        <v/>
      </c>
      <c r="B70" s="10" t="str">
        <f>+IF(A70=1,IF(YEAR(G70)&gt;=Parametre!$M$7,"Licence Benjamin, Minime, Cadet",IF(YEAR(G70)&lt;=Parametre!$M$4,"licence Sénior","licence Junior")),"")</f>
        <v/>
      </c>
      <c r="C70" s="10" t="str">
        <f t="shared" si="1"/>
        <v/>
      </c>
      <c r="D70" s="10" t="str">
        <f t="shared" si="2"/>
        <v/>
      </c>
      <c r="E70" s="179"/>
      <c r="F70" s="184"/>
      <c r="G70" s="180"/>
      <c r="H70" s="180"/>
      <c r="I70" s="185"/>
      <c r="J70" s="186"/>
      <c r="K70" s="187"/>
      <c r="L70" s="187"/>
      <c r="M70" s="187"/>
      <c r="N70" s="188"/>
      <c r="O70" s="184"/>
      <c r="P70" s="189"/>
      <c r="Q70" s="185"/>
      <c r="R70" s="186"/>
      <c r="S70" s="180"/>
      <c r="T70" s="225"/>
      <c r="U70" s="186"/>
      <c r="V70" s="186"/>
      <c r="W70" s="186"/>
      <c r="X70" s="186"/>
      <c r="Y70" s="180"/>
      <c r="Z70" s="180"/>
      <c r="AA70" s="180"/>
      <c r="AB70" s="180"/>
      <c r="AC70" s="180"/>
    </row>
    <row r="71" spans="1:29" ht="30" hidden="1" customHeight="1" x14ac:dyDescent="0.35">
      <c r="A71" s="10" t="str">
        <f t="shared" si="0"/>
        <v/>
      </c>
      <c r="B71" s="10" t="str">
        <f>+IF(A71=1,IF(YEAR(G71)&gt;=Parametre!$M$7,"Licence Benjamin, Minime, Cadet",IF(YEAR(G71)&lt;=Parametre!$M$4,"licence Sénior","licence Junior")),"")</f>
        <v/>
      </c>
      <c r="C71" s="10" t="str">
        <f t="shared" si="1"/>
        <v/>
      </c>
      <c r="D71" s="10" t="str">
        <f t="shared" si="2"/>
        <v/>
      </c>
      <c r="E71" s="179"/>
      <c r="F71" s="184"/>
      <c r="G71" s="180"/>
      <c r="H71" s="180"/>
      <c r="I71" s="185"/>
      <c r="J71" s="186"/>
      <c r="K71" s="187"/>
      <c r="L71" s="187"/>
      <c r="M71" s="187"/>
      <c r="N71" s="188"/>
      <c r="O71" s="184"/>
      <c r="P71" s="189"/>
      <c r="Q71" s="185"/>
      <c r="R71" s="186"/>
      <c r="S71" s="180"/>
      <c r="T71" s="225"/>
      <c r="U71" s="186"/>
      <c r="V71" s="186"/>
      <c r="W71" s="186"/>
      <c r="X71" s="186"/>
      <c r="Y71" s="180"/>
      <c r="Z71" s="180"/>
      <c r="AA71" s="180"/>
      <c r="AB71" s="180"/>
      <c r="AC71" s="180"/>
    </row>
    <row r="72" spans="1:29" ht="30" hidden="1" customHeight="1" x14ac:dyDescent="0.35">
      <c r="A72" s="10" t="str">
        <f t="shared" si="0"/>
        <v/>
      </c>
      <c r="B72" s="10" t="str">
        <f>+IF(A72=1,IF(YEAR(G72)&gt;=Parametre!$M$7,"Licence Benjamin, Minime, Cadet",IF(YEAR(G72)&lt;=Parametre!$M$4,"licence Sénior","licence Junior")),"")</f>
        <v/>
      </c>
      <c r="C72" s="10" t="str">
        <f t="shared" si="1"/>
        <v/>
      </c>
      <c r="D72" s="10" t="str">
        <f t="shared" si="2"/>
        <v/>
      </c>
      <c r="E72" s="179"/>
      <c r="F72" s="184"/>
      <c r="G72" s="180"/>
      <c r="H72" s="180"/>
      <c r="I72" s="185"/>
      <c r="J72" s="186"/>
      <c r="K72" s="187"/>
      <c r="L72" s="187"/>
      <c r="M72" s="187"/>
      <c r="N72" s="188"/>
      <c r="O72" s="184"/>
      <c r="P72" s="189"/>
      <c r="Q72" s="185"/>
      <c r="R72" s="186"/>
      <c r="S72" s="180"/>
      <c r="T72" s="225"/>
      <c r="U72" s="186"/>
      <c r="V72" s="186"/>
      <c r="W72" s="186"/>
      <c r="X72" s="186"/>
      <c r="Y72" s="180"/>
      <c r="Z72" s="180"/>
      <c r="AA72" s="180"/>
      <c r="AB72" s="180"/>
      <c r="AC72" s="180"/>
    </row>
    <row r="73" spans="1:29" ht="30" hidden="1" customHeight="1" x14ac:dyDescent="0.35">
      <c r="A73" s="10" t="str">
        <f t="shared" si="0"/>
        <v/>
      </c>
      <c r="B73" s="10" t="str">
        <f>+IF(A73=1,IF(YEAR(G73)&gt;=Parametre!$M$7,"Licence Benjamin, Minime, Cadet",IF(YEAR(G73)&lt;=Parametre!$M$4,"licence Sénior","licence Junior")),"")</f>
        <v/>
      </c>
      <c r="C73" s="10" t="str">
        <f t="shared" si="1"/>
        <v/>
      </c>
      <c r="D73" s="10" t="str">
        <f t="shared" si="2"/>
        <v/>
      </c>
      <c r="E73" s="179"/>
      <c r="F73" s="184"/>
      <c r="G73" s="180"/>
      <c r="H73" s="180"/>
      <c r="I73" s="185"/>
      <c r="J73" s="186"/>
      <c r="K73" s="187"/>
      <c r="L73" s="187"/>
      <c r="M73" s="187"/>
      <c r="N73" s="188"/>
      <c r="O73" s="184"/>
      <c r="P73" s="189"/>
      <c r="Q73" s="185"/>
      <c r="R73" s="186"/>
      <c r="S73" s="180"/>
      <c r="T73" s="225"/>
      <c r="U73" s="186"/>
      <c r="V73" s="186"/>
      <c r="W73" s="186"/>
      <c r="X73" s="186"/>
      <c r="Y73" s="180"/>
      <c r="Z73" s="180"/>
      <c r="AA73" s="180"/>
      <c r="AB73" s="180"/>
      <c r="AC73" s="180"/>
    </row>
    <row r="74" spans="1:29" ht="30" hidden="1" customHeight="1" x14ac:dyDescent="0.35">
      <c r="A74" s="10" t="str">
        <f t="shared" si="0"/>
        <v/>
      </c>
      <c r="B74" s="10" t="str">
        <f>+IF(A74=1,IF(YEAR(G74)&gt;=Parametre!$M$7,"Licence Benjamin, Minime, Cadet",IF(YEAR(G74)&lt;=Parametre!$M$4,"licence Sénior","licence Junior")),"")</f>
        <v/>
      </c>
      <c r="C74" s="10" t="str">
        <f t="shared" si="1"/>
        <v/>
      </c>
      <c r="D74" s="10" t="str">
        <f t="shared" si="2"/>
        <v/>
      </c>
      <c r="E74" s="179"/>
      <c r="F74" s="184"/>
      <c r="G74" s="180"/>
      <c r="H74" s="180"/>
      <c r="I74" s="185"/>
      <c r="J74" s="186"/>
      <c r="K74" s="187"/>
      <c r="L74" s="187"/>
      <c r="M74" s="187"/>
      <c r="N74" s="188"/>
      <c r="O74" s="184"/>
      <c r="P74" s="189"/>
      <c r="Q74" s="185"/>
      <c r="R74" s="186"/>
      <c r="S74" s="180"/>
      <c r="T74" s="225"/>
      <c r="U74" s="186"/>
      <c r="V74" s="186"/>
      <c r="W74" s="186"/>
      <c r="X74" s="186"/>
      <c r="Y74" s="180"/>
      <c r="Z74" s="180"/>
      <c r="AA74" s="180"/>
      <c r="AB74" s="180"/>
      <c r="AC74" s="180"/>
    </row>
  </sheetData>
  <sheetProtection selectLockedCells="1" selectUnlockedCells="1"/>
  <autoFilter ref="E16:X16" xr:uid="{00000000-0009-0000-0000-000005000000}">
    <filterColumn colId="9" showButton="0"/>
    <filterColumn colId="10" showButton="0"/>
    <filterColumn colId="11" showButton="0"/>
  </autoFilter>
  <mergeCells count="7">
    <mergeCell ref="N16:Q16"/>
    <mergeCell ref="F14:N14"/>
    <mergeCell ref="F5:H5"/>
    <mergeCell ref="J5:L5"/>
    <mergeCell ref="J6:L6"/>
    <mergeCell ref="F7:H7"/>
    <mergeCell ref="F10:H10"/>
  </mergeCells>
  <conditionalFormatting sqref="D17:D132">
    <cfRule type="containsText" dxfId="34" priority="19" operator="containsText" text="erreur">
      <formula>NOT(ISERROR(SEARCH("erreur",D17)))</formula>
    </cfRule>
  </conditionalFormatting>
  <conditionalFormatting sqref="E17:E74">
    <cfRule type="containsBlanks" dxfId="33" priority="27">
      <formula>LEN(TRIM(E17))=0</formula>
    </cfRule>
  </conditionalFormatting>
  <conditionalFormatting sqref="F17:AC74">
    <cfRule type="containsBlanks" dxfId="32" priority="1">
      <formula>LEN(TRIM(F17))=0</formula>
    </cfRule>
  </conditionalFormatting>
  <printOptions horizontalCentered="1" verticalCentered="1"/>
  <pageMargins left="0" right="0" top="0.15748031496062992" bottom="0.15748031496062992" header="0.51181102362204722" footer="0.51181102362204722"/>
  <pageSetup paperSize="9" scale="53" firstPageNumber="0" fitToHeight="0" orientation="landscape" horizontalDpi="300" verticalDpi="300" r:id="rId1"/>
  <headerFooter alignWithMargins="0"/>
  <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7">
    <tabColor rgb="FFFFFF00"/>
    <pageSetUpPr fitToPage="1"/>
  </sheetPr>
  <dimension ref="A1:AE36"/>
  <sheetViews>
    <sheetView topLeftCell="E1" zoomScale="70" zoomScaleNormal="70" workbookViewId="0">
      <selection activeCell="N16" sqref="N16:Q16"/>
    </sheetView>
  </sheetViews>
  <sheetFormatPr baseColWidth="10" defaultColWidth="14.5546875" defaultRowHeight="14.4" outlineLevelCol="1" x14ac:dyDescent="0.3"/>
  <cols>
    <col min="1" max="1" width="21" style="90" hidden="1" customWidth="1" outlineLevel="1"/>
    <col min="2" max="2" width="19.6640625" style="90" hidden="1" customWidth="1" outlineLevel="1"/>
    <col min="3" max="3" width="44.33203125" style="90" hidden="1" customWidth="1" outlineLevel="1"/>
    <col min="4" max="4" width="20" style="90" hidden="1" customWidth="1" outlineLevel="1"/>
    <col min="5" max="5" width="24.109375" style="96" customWidth="1" collapsed="1"/>
    <col min="6" max="6" width="26.33203125" style="91" customWidth="1"/>
    <col min="7" max="7" width="14.5546875" style="91" customWidth="1"/>
    <col min="8" max="8" width="9.5546875" style="91" customWidth="1"/>
    <col min="9" max="9" width="7" style="91" customWidth="1"/>
    <col min="10" max="10" width="0.109375" style="91" customWidth="1"/>
    <col min="11" max="11" width="11" style="92" customWidth="1"/>
    <col min="12" max="12" width="14.5546875" style="92" customWidth="1"/>
    <col min="13" max="13" width="13" style="92" customWidth="1"/>
    <col min="14" max="14" width="33.6640625" style="93" customWidth="1"/>
    <col min="15" max="15" width="0.109375" style="91" customWidth="1"/>
    <col min="16" max="16" width="14.5546875" style="93" customWidth="1"/>
    <col min="17" max="17" width="25.5546875" style="91" bestFit="1" customWidth="1"/>
    <col min="18" max="18" width="0.109375" style="91" customWidth="1"/>
    <col min="19" max="19" width="14.5546875" style="91" customWidth="1"/>
    <col min="20" max="20" width="20.6640625" style="91" customWidth="1"/>
    <col min="21" max="21" width="6.33203125" style="91" customWidth="1"/>
    <col min="22" max="24" width="0.109375" style="91" customWidth="1"/>
    <col min="25" max="29" width="14.5546875" style="91" customWidth="1"/>
    <col min="30" max="259" width="14.5546875" style="90"/>
    <col min="260" max="280" width="14.5546875" style="90" customWidth="1"/>
    <col min="281" max="515" width="14.5546875" style="90"/>
    <col min="516" max="536" width="14.5546875" style="90" customWidth="1"/>
    <col min="537" max="771" width="14.5546875" style="90"/>
    <col min="772" max="792" width="14.5546875" style="90" customWidth="1"/>
    <col min="793" max="1027" width="14.5546875" style="90"/>
    <col min="1028" max="1048" width="14.5546875" style="90" customWidth="1"/>
    <col min="1049" max="1283" width="14.5546875" style="90"/>
    <col min="1284" max="1304" width="14.5546875" style="90" customWidth="1"/>
    <col min="1305" max="1539" width="14.5546875" style="90"/>
    <col min="1540" max="1560" width="14.5546875" style="90" customWidth="1"/>
    <col min="1561" max="1795" width="14.5546875" style="90"/>
    <col min="1796" max="1816" width="14.5546875" style="90" customWidth="1"/>
    <col min="1817" max="2051" width="14.5546875" style="90"/>
    <col min="2052" max="2072" width="14.5546875" style="90" customWidth="1"/>
    <col min="2073" max="2307" width="14.5546875" style="90"/>
    <col min="2308" max="2328" width="14.5546875" style="90" customWidth="1"/>
    <col min="2329" max="2563" width="14.5546875" style="90"/>
    <col min="2564" max="2584" width="14.5546875" style="90" customWidth="1"/>
    <col min="2585" max="2819" width="14.5546875" style="90"/>
    <col min="2820" max="2840" width="14.5546875" style="90" customWidth="1"/>
    <col min="2841" max="3075" width="14.5546875" style="90"/>
    <col min="3076" max="3096" width="14.5546875" style="90" customWidth="1"/>
    <col min="3097" max="3331" width="14.5546875" style="90"/>
    <col min="3332" max="3352" width="14.5546875" style="90" customWidth="1"/>
    <col min="3353" max="3587" width="14.5546875" style="90"/>
    <col min="3588" max="3608" width="14.5546875" style="90" customWidth="1"/>
    <col min="3609" max="3843" width="14.5546875" style="90"/>
    <col min="3844" max="3864" width="14.5546875" style="90" customWidth="1"/>
    <col min="3865" max="4099" width="14.5546875" style="90"/>
    <col min="4100" max="4120" width="14.5546875" style="90" customWidth="1"/>
    <col min="4121" max="4355" width="14.5546875" style="90"/>
    <col min="4356" max="4376" width="14.5546875" style="90" customWidth="1"/>
    <col min="4377" max="4611" width="14.5546875" style="90"/>
    <col min="4612" max="4632" width="14.5546875" style="90" customWidth="1"/>
    <col min="4633" max="4867" width="14.5546875" style="90"/>
    <col min="4868" max="4888" width="14.5546875" style="90" customWidth="1"/>
    <col min="4889" max="5123" width="14.5546875" style="90"/>
    <col min="5124" max="5144" width="14.5546875" style="90" customWidth="1"/>
    <col min="5145" max="5379" width="14.5546875" style="90"/>
    <col min="5380" max="5400" width="14.5546875" style="90" customWidth="1"/>
    <col min="5401" max="5635" width="14.5546875" style="90"/>
    <col min="5636" max="5656" width="14.5546875" style="90" customWidth="1"/>
    <col min="5657" max="5891" width="14.5546875" style="90"/>
    <col min="5892" max="5912" width="14.5546875" style="90" customWidth="1"/>
    <col min="5913" max="6147" width="14.5546875" style="90"/>
    <col min="6148" max="6168" width="14.5546875" style="90" customWidth="1"/>
    <col min="6169" max="6403" width="14.5546875" style="90"/>
    <col min="6404" max="6424" width="14.5546875" style="90" customWidth="1"/>
    <col min="6425" max="6659" width="14.5546875" style="90"/>
    <col min="6660" max="6680" width="14.5546875" style="90" customWidth="1"/>
    <col min="6681" max="6915" width="14.5546875" style="90"/>
    <col min="6916" max="6936" width="14.5546875" style="90" customWidth="1"/>
    <col min="6937" max="7171" width="14.5546875" style="90"/>
    <col min="7172" max="7192" width="14.5546875" style="90" customWidth="1"/>
    <col min="7193" max="7427" width="14.5546875" style="90"/>
    <col min="7428" max="7448" width="14.5546875" style="90" customWidth="1"/>
    <col min="7449" max="7683" width="14.5546875" style="90"/>
    <col min="7684" max="7704" width="14.5546875" style="90" customWidth="1"/>
    <col min="7705" max="7939" width="14.5546875" style="90"/>
    <col min="7940" max="7960" width="14.5546875" style="90" customWidth="1"/>
    <col min="7961" max="8195" width="14.5546875" style="90"/>
    <col min="8196" max="8216" width="14.5546875" style="90" customWidth="1"/>
    <col min="8217" max="8451" width="14.5546875" style="90"/>
    <col min="8452" max="8472" width="14.5546875" style="90" customWidth="1"/>
    <col min="8473" max="8707" width="14.5546875" style="90"/>
    <col min="8708" max="8728" width="14.5546875" style="90" customWidth="1"/>
    <col min="8729" max="8963" width="14.5546875" style="90"/>
    <col min="8964" max="8984" width="14.5546875" style="90" customWidth="1"/>
    <col min="8985" max="9219" width="14.5546875" style="90"/>
    <col min="9220" max="9240" width="14.5546875" style="90" customWidth="1"/>
    <col min="9241" max="9475" width="14.5546875" style="90"/>
    <col min="9476" max="9496" width="14.5546875" style="90" customWidth="1"/>
    <col min="9497" max="9731" width="14.5546875" style="90"/>
    <col min="9732" max="9752" width="14.5546875" style="90" customWidth="1"/>
    <col min="9753" max="9987" width="14.5546875" style="90"/>
    <col min="9988" max="10008" width="14.5546875" style="90" customWidth="1"/>
    <col min="10009" max="10243" width="14.5546875" style="90"/>
    <col min="10244" max="10264" width="14.5546875" style="90" customWidth="1"/>
    <col min="10265" max="10499" width="14.5546875" style="90"/>
    <col min="10500" max="10520" width="14.5546875" style="90" customWidth="1"/>
    <col min="10521" max="10755" width="14.5546875" style="90"/>
    <col min="10756" max="10776" width="14.5546875" style="90" customWidth="1"/>
    <col min="10777" max="11011" width="14.5546875" style="90"/>
    <col min="11012" max="11032" width="14.5546875" style="90" customWidth="1"/>
    <col min="11033" max="11267" width="14.5546875" style="90"/>
    <col min="11268" max="11288" width="14.5546875" style="90" customWidth="1"/>
    <col min="11289" max="11523" width="14.5546875" style="90"/>
    <col min="11524" max="11544" width="14.5546875" style="90" customWidth="1"/>
    <col min="11545" max="11779" width="14.5546875" style="90"/>
    <col min="11780" max="11800" width="14.5546875" style="90" customWidth="1"/>
    <col min="11801" max="12035" width="14.5546875" style="90"/>
    <col min="12036" max="12056" width="14.5546875" style="90" customWidth="1"/>
    <col min="12057" max="12291" width="14.5546875" style="90"/>
    <col min="12292" max="12312" width="14.5546875" style="90" customWidth="1"/>
    <col min="12313" max="12547" width="14.5546875" style="90"/>
    <col min="12548" max="12568" width="14.5546875" style="90" customWidth="1"/>
    <col min="12569" max="12803" width="14.5546875" style="90"/>
    <col min="12804" max="12824" width="14.5546875" style="90" customWidth="1"/>
    <col min="12825" max="13059" width="14.5546875" style="90"/>
    <col min="13060" max="13080" width="14.5546875" style="90" customWidth="1"/>
    <col min="13081" max="13315" width="14.5546875" style="90"/>
    <col min="13316" max="13336" width="14.5546875" style="90" customWidth="1"/>
    <col min="13337" max="13571" width="14.5546875" style="90"/>
    <col min="13572" max="13592" width="14.5546875" style="90" customWidth="1"/>
    <col min="13593" max="13827" width="14.5546875" style="90"/>
    <col min="13828" max="13848" width="14.5546875" style="90" customWidth="1"/>
    <col min="13849" max="14083" width="14.5546875" style="90"/>
    <col min="14084" max="14104" width="14.5546875" style="90" customWidth="1"/>
    <col min="14105" max="14339" width="14.5546875" style="90"/>
    <col min="14340" max="14360" width="14.5546875" style="90" customWidth="1"/>
    <col min="14361" max="14595" width="14.5546875" style="90"/>
    <col min="14596" max="14616" width="14.5546875" style="90" customWidth="1"/>
    <col min="14617" max="14851" width="14.5546875" style="90"/>
    <col min="14852" max="14872" width="14.5546875" style="90" customWidth="1"/>
    <col min="14873" max="15107" width="14.5546875" style="90"/>
    <col min="15108" max="15128" width="14.5546875" style="90" customWidth="1"/>
    <col min="15129" max="15363" width="14.5546875" style="90"/>
    <col min="15364" max="15384" width="14.5546875" style="90" customWidth="1"/>
    <col min="15385" max="15619" width="14.5546875" style="90"/>
    <col min="15620" max="15640" width="14.5546875" style="90" customWidth="1"/>
    <col min="15641" max="15875" width="14.5546875" style="90"/>
    <col min="15876" max="15896" width="14.5546875" style="90" customWidth="1"/>
    <col min="15897" max="16131" width="14.5546875" style="90"/>
    <col min="16132" max="16152" width="14.5546875" style="90" customWidth="1"/>
    <col min="16153" max="16384" width="14.5546875" style="90"/>
  </cols>
  <sheetData>
    <row r="1" spans="1:31" x14ac:dyDescent="0.3">
      <c r="E1" s="91"/>
    </row>
    <row r="2" spans="1:31" x14ac:dyDescent="0.3">
      <c r="E2" s="94" t="s">
        <v>190</v>
      </c>
      <c r="G2" s="95"/>
      <c r="I2" s="94" t="s">
        <v>190</v>
      </c>
    </row>
    <row r="3" spans="1:31" x14ac:dyDescent="0.3">
      <c r="E3" s="91"/>
    </row>
    <row r="4" spans="1:31" ht="15" thickBot="1" x14ac:dyDescent="0.35"/>
    <row r="5" spans="1:31" ht="21.6" thickBot="1" x14ac:dyDescent="0.35">
      <c r="E5" s="97" t="s">
        <v>0</v>
      </c>
      <c r="F5" s="255">
        <f>'DONNEES CLUB'!$B$5</f>
        <v>0</v>
      </c>
      <c r="G5" s="256"/>
      <c r="H5" s="257"/>
      <c r="I5" s="98" t="s">
        <v>7</v>
      </c>
      <c r="J5" s="267" t="e">
        <f>+VLOOKUP($F$5,Parametre!A:G,7,FALSE)</f>
        <v>#N/A</v>
      </c>
      <c r="K5" s="267"/>
      <c r="L5" s="267"/>
      <c r="M5" s="99"/>
      <c r="N5" s="100" t="s">
        <v>149</v>
      </c>
      <c r="O5" s="101"/>
      <c r="P5" s="100" t="e">
        <f>VLOOKUP(F5,Parametre!A:G,2,FALSE)</f>
        <v>#N/A</v>
      </c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</row>
    <row r="6" spans="1:31" ht="18.600000000000001" thickBot="1" x14ac:dyDescent="0.4">
      <c r="J6" s="268"/>
      <c r="K6" s="268"/>
      <c r="L6" s="268"/>
      <c r="M6" s="102"/>
      <c r="N6" s="100" t="s">
        <v>152</v>
      </c>
      <c r="O6" s="101"/>
      <c r="P6" s="100" t="e">
        <f>+IF('DONNEES CLUB'!$B$10="",'DONNEES CLUB'!B17,'DONNEES CLUB'!B10)</f>
        <v>#N/A</v>
      </c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</row>
    <row r="7" spans="1:31" ht="18.600000000000001" thickBot="1" x14ac:dyDescent="0.4">
      <c r="E7" s="97" t="s">
        <v>1</v>
      </c>
      <c r="F7" s="261">
        <f ca="1">IF('DONNEES CLUB'!B7="","merci de saisir une date dans onglet de club",'DONNEES CLUB'!B7)</f>
        <v>46057</v>
      </c>
      <c r="G7" s="261"/>
      <c r="H7" s="261"/>
      <c r="J7" s="102"/>
      <c r="K7" s="103"/>
      <c r="L7" s="103"/>
      <c r="M7" s="103"/>
      <c r="N7" s="100" t="s">
        <v>153</v>
      </c>
      <c r="O7" s="101"/>
      <c r="P7" s="100" t="e">
        <f>+IF('DONNEES CLUB'!$B$10="",'DONNEES CLUB'!B18,'DONNEES CLUB'!B11)</f>
        <v>#N/A</v>
      </c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</row>
    <row r="8" spans="1:31" ht="18" x14ac:dyDescent="0.35">
      <c r="E8" s="97"/>
      <c r="J8" s="102"/>
      <c r="K8" s="103"/>
      <c r="L8" s="103"/>
      <c r="M8" s="103"/>
      <c r="N8" s="100"/>
      <c r="O8" s="101"/>
      <c r="P8" s="100" t="e">
        <f>+IF('DONNEES CLUB'!$B$10="",'DONNEES CLUB'!B19,'DONNEES CLUB'!B12)</f>
        <v>#N/A</v>
      </c>
      <c r="Q8" s="101" t="e">
        <f>+IF('DONNEES CLUB'!$B$10="",'DONNEES CLUB'!B20,'DONNEES CLUB'!B13)</f>
        <v>#N/A</v>
      </c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</row>
    <row r="9" spans="1:31" ht="18.600000000000001" thickBot="1" x14ac:dyDescent="0.4">
      <c r="E9" s="97"/>
      <c r="J9" s="102"/>
      <c r="K9" s="103"/>
      <c r="L9" s="103"/>
      <c r="M9" s="103"/>
    </row>
    <row r="10" spans="1:31" ht="24" thickBot="1" x14ac:dyDescent="0.5">
      <c r="E10" s="104" t="s">
        <v>163</v>
      </c>
      <c r="F10" s="269" t="s">
        <v>192</v>
      </c>
      <c r="G10" s="269"/>
      <c r="H10" s="269"/>
      <c r="J10" s="102"/>
      <c r="K10" s="103"/>
      <c r="L10" s="103"/>
      <c r="M10" s="103"/>
    </row>
    <row r="11" spans="1:31" ht="18" x14ac:dyDescent="0.35">
      <c r="E11" s="97"/>
      <c r="J11" s="102"/>
      <c r="K11" s="103"/>
      <c r="L11" s="103"/>
      <c r="M11" s="103"/>
    </row>
    <row r="12" spans="1:31" ht="33.75" customHeight="1" x14ac:dyDescent="0.4">
      <c r="E12" s="97"/>
      <c r="F12" s="24" t="s">
        <v>239</v>
      </c>
      <c r="G12" s="117"/>
      <c r="H12" s="117"/>
      <c r="I12" s="117"/>
      <c r="J12" s="118"/>
      <c r="K12" s="119"/>
      <c r="L12" s="119"/>
      <c r="M12" s="119"/>
    </row>
    <row r="13" spans="1:31" ht="18" x14ac:dyDescent="0.35">
      <c r="E13" s="97"/>
      <c r="J13" s="102"/>
      <c r="K13" s="103"/>
      <c r="L13" s="103"/>
      <c r="M13" s="103"/>
    </row>
    <row r="14" spans="1:31" ht="18" x14ac:dyDescent="0.35">
      <c r="E14" s="97"/>
      <c r="J14" s="102"/>
      <c r="K14" s="103"/>
      <c r="L14" s="103"/>
      <c r="M14" s="103"/>
    </row>
    <row r="15" spans="1:31" ht="18.600000000000001" thickBot="1" x14ac:dyDescent="0.4">
      <c r="E15" s="97"/>
      <c r="J15" s="102"/>
      <c r="K15" s="103"/>
      <c r="L15" s="103"/>
      <c r="M15" s="103"/>
    </row>
    <row r="16" spans="1:31" ht="141" customHeight="1" x14ac:dyDescent="0.3">
      <c r="A16" s="121" t="s">
        <v>241</v>
      </c>
      <c r="B16" s="121" t="s">
        <v>147</v>
      </c>
      <c r="C16" s="121" t="s">
        <v>243</v>
      </c>
      <c r="D16" s="122" t="s">
        <v>242</v>
      </c>
      <c r="E16" s="105" t="s">
        <v>166</v>
      </c>
      <c r="F16" s="106" t="s">
        <v>167</v>
      </c>
      <c r="G16" s="107" t="s">
        <v>3</v>
      </c>
      <c r="H16" s="107" t="s">
        <v>143</v>
      </c>
      <c r="I16" s="107" t="s">
        <v>5</v>
      </c>
      <c r="J16" s="108" t="s">
        <v>144</v>
      </c>
      <c r="K16" s="109" t="s">
        <v>145</v>
      </c>
      <c r="L16" s="110" t="s">
        <v>2</v>
      </c>
      <c r="M16" s="109" t="s">
        <v>150</v>
      </c>
      <c r="N16" s="254" t="s">
        <v>4</v>
      </c>
      <c r="O16" s="254"/>
      <c r="P16" s="254"/>
      <c r="Q16" s="254"/>
      <c r="R16" s="232"/>
      <c r="S16" s="233" t="s">
        <v>395</v>
      </c>
      <c r="T16" s="239" t="s">
        <v>324</v>
      </c>
      <c r="U16" s="233" t="s">
        <v>146</v>
      </c>
      <c r="V16" s="233" t="s">
        <v>147</v>
      </c>
      <c r="W16" s="235" t="s">
        <v>6</v>
      </c>
      <c r="X16" s="233" t="s">
        <v>148</v>
      </c>
      <c r="Y16" s="236" t="s">
        <v>390</v>
      </c>
      <c r="Z16" s="236" t="s">
        <v>391</v>
      </c>
      <c r="AA16" s="237" t="s">
        <v>392</v>
      </c>
      <c r="AB16" s="237" t="s">
        <v>393</v>
      </c>
      <c r="AC16" s="237" t="s">
        <v>394</v>
      </c>
      <c r="AD16" s="238"/>
      <c r="AE16" s="238"/>
    </row>
    <row r="17" spans="1:29" s="111" customFormat="1" ht="30" customHeight="1" x14ac:dyDescent="0.35">
      <c r="A17" s="123" t="str">
        <f>+IF(E17&lt;&gt;"",1,"")</f>
        <v/>
      </c>
      <c r="B17" s="123" t="str">
        <f>+IF(A17=1,IF(YEAR(G17)&gt;=Parametre!$M$7,"Licence Benjamin, Minime, Cadet",IF(YEAR(G17)&lt;=Parametre!$M$4,"licence Sénior","licence Junior")),"")</f>
        <v/>
      </c>
      <c r="C17" s="123" t="str">
        <f t="shared" ref="C17:C36" si="0">+IF(A17=1,IF(OR(K17&lt;&gt;29,M17&lt;&gt;$J$5),$F$10,"renouvellement"),"")</f>
        <v/>
      </c>
      <c r="D17" s="123" t="str">
        <f>+IF(OR(C17=$F$10,C17=""),"","erreur")</f>
        <v/>
      </c>
      <c r="E17" s="179"/>
      <c r="F17" s="180"/>
      <c r="G17" s="180"/>
      <c r="H17" s="180"/>
      <c r="I17" s="180"/>
      <c r="J17" s="220"/>
      <c r="K17" s="222"/>
      <c r="L17" s="222"/>
      <c r="M17" s="222"/>
      <c r="N17" s="180"/>
      <c r="O17" s="220"/>
      <c r="P17" s="221"/>
      <c r="Q17" s="220"/>
      <c r="R17" s="220"/>
      <c r="S17" s="220"/>
      <c r="T17" s="220"/>
      <c r="U17" s="221"/>
      <c r="V17" s="220"/>
      <c r="W17" s="220"/>
      <c r="X17" s="220"/>
      <c r="Y17" s="220"/>
      <c r="Z17" s="220"/>
      <c r="AA17" s="220"/>
      <c r="AB17" s="220"/>
      <c r="AC17" s="220"/>
    </row>
    <row r="18" spans="1:29" s="111" customFormat="1" ht="30" customHeight="1" x14ac:dyDescent="0.35">
      <c r="A18" s="123" t="str">
        <f t="shared" ref="A18:A35" si="1">+IF(E18&lt;&gt;"",1,"")</f>
        <v/>
      </c>
      <c r="B18" s="123" t="str">
        <f>+IF(A18=1,IF(YEAR(G18)&gt;=Parametre!$M$7,"Licence Benjamin, Minime, Cadet",IF(YEAR(G18)&lt;=Parametre!$M$4,"licence Sénior","licence Junior")),"")</f>
        <v/>
      </c>
      <c r="C18" s="123" t="str">
        <f t="shared" si="0"/>
        <v/>
      </c>
      <c r="D18" s="123" t="str">
        <f t="shared" ref="D18:D35" si="2">+IF(OR(C18=$F$10,C18=""),"","erreur")</f>
        <v/>
      </c>
      <c r="E18" s="179"/>
      <c r="F18" s="180"/>
      <c r="G18" s="180"/>
      <c r="H18" s="220"/>
      <c r="I18" s="220"/>
      <c r="J18" s="220"/>
      <c r="K18" s="221"/>
      <c r="L18" s="221"/>
      <c r="M18" s="221"/>
      <c r="N18" s="220"/>
      <c r="O18" s="220"/>
      <c r="P18" s="221"/>
      <c r="Q18" s="220"/>
      <c r="R18" s="220"/>
      <c r="S18" s="220"/>
      <c r="T18" s="220"/>
      <c r="U18" s="221"/>
      <c r="V18" s="220"/>
      <c r="W18" s="220"/>
      <c r="X18" s="220"/>
      <c r="Y18" s="220"/>
      <c r="Z18" s="220"/>
      <c r="AA18" s="220"/>
      <c r="AB18" s="220"/>
      <c r="AC18" s="220"/>
    </row>
    <row r="19" spans="1:29" s="111" customFormat="1" ht="30" customHeight="1" x14ac:dyDescent="0.35">
      <c r="A19" s="123" t="str">
        <f t="shared" si="1"/>
        <v/>
      </c>
      <c r="B19" s="123" t="str">
        <f>+IF(A19=1,IF(YEAR(G19)&gt;=Parametre!$M$7,"Licence Benjamin, Minime, Cadet",IF(YEAR(G19)&lt;=Parametre!$M$4,"licence Sénior","licence Junior")),"")</f>
        <v/>
      </c>
      <c r="C19" s="123" t="str">
        <f t="shared" si="0"/>
        <v/>
      </c>
      <c r="D19" s="123" t="str">
        <f t="shared" si="2"/>
        <v/>
      </c>
      <c r="E19" s="179"/>
      <c r="F19" s="180"/>
      <c r="G19" s="180"/>
      <c r="H19" s="220"/>
      <c r="I19" s="220"/>
      <c r="J19" s="220"/>
      <c r="K19" s="221"/>
      <c r="L19" s="221"/>
      <c r="M19" s="221"/>
      <c r="N19" s="220"/>
      <c r="O19" s="220"/>
      <c r="P19" s="221"/>
      <c r="Q19" s="220"/>
      <c r="R19" s="220"/>
      <c r="S19" s="220"/>
      <c r="T19" s="220"/>
      <c r="U19" s="221"/>
      <c r="V19" s="220"/>
      <c r="W19" s="220"/>
      <c r="X19" s="220"/>
      <c r="Y19" s="220"/>
      <c r="Z19" s="220"/>
      <c r="AA19" s="220"/>
      <c r="AB19" s="220"/>
      <c r="AC19" s="220"/>
    </row>
    <row r="20" spans="1:29" s="111" customFormat="1" ht="30" customHeight="1" x14ac:dyDescent="0.35">
      <c r="A20" s="123" t="str">
        <f t="shared" si="1"/>
        <v/>
      </c>
      <c r="B20" s="123" t="str">
        <f>+IF(A20=1,IF(YEAR(G20)&gt;=Parametre!$M$7,"Licence Benjamin, Minime, Cadet",IF(YEAR(G20)&lt;=Parametre!$M$4,"licence Sénior","licence Junior")),"")</f>
        <v/>
      </c>
      <c r="C20" s="123" t="str">
        <f t="shared" si="0"/>
        <v/>
      </c>
      <c r="D20" s="123" t="str">
        <f t="shared" si="2"/>
        <v/>
      </c>
      <c r="E20" s="180"/>
      <c r="F20" s="180"/>
      <c r="G20" s="180"/>
      <c r="H20" s="220"/>
      <c r="I20" s="220"/>
      <c r="J20" s="220"/>
      <c r="K20" s="221"/>
      <c r="L20" s="221"/>
      <c r="M20" s="221"/>
      <c r="N20" s="220"/>
      <c r="O20" s="220"/>
      <c r="P20" s="221"/>
      <c r="Q20" s="220"/>
      <c r="R20" s="220"/>
      <c r="S20" s="220"/>
      <c r="T20" s="220"/>
      <c r="U20" s="221"/>
      <c r="V20" s="220"/>
      <c r="W20" s="220"/>
      <c r="X20" s="220"/>
      <c r="Y20" s="220"/>
      <c r="Z20" s="220"/>
      <c r="AA20" s="220"/>
      <c r="AB20" s="220"/>
      <c r="AC20" s="220"/>
    </row>
    <row r="21" spans="1:29" s="111" customFormat="1" ht="30" customHeight="1" x14ac:dyDescent="0.35">
      <c r="A21" s="123" t="str">
        <f t="shared" si="1"/>
        <v/>
      </c>
      <c r="B21" s="123" t="str">
        <f>+IF(A21=1,IF(YEAR(G21)&gt;=Parametre!$M$7,"Licence Benjamin, Minime, Cadet",IF(YEAR(G21)&lt;=Parametre!$M$4,"licence Sénior","licence Junior")),"")</f>
        <v/>
      </c>
      <c r="C21" s="123" t="str">
        <f t="shared" si="0"/>
        <v/>
      </c>
      <c r="D21" s="123" t="str">
        <f t="shared" si="2"/>
        <v/>
      </c>
      <c r="E21" s="179"/>
      <c r="F21" s="180"/>
      <c r="G21" s="180"/>
      <c r="H21" s="220"/>
      <c r="I21" s="220"/>
      <c r="J21" s="220"/>
      <c r="K21" s="221"/>
      <c r="L21" s="221"/>
      <c r="M21" s="221"/>
      <c r="N21" s="220"/>
      <c r="O21" s="220"/>
      <c r="P21" s="221"/>
      <c r="Q21" s="220"/>
      <c r="R21" s="220"/>
      <c r="S21" s="220"/>
      <c r="T21" s="220"/>
      <c r="U21" s="221"/>
      <c r="V21" s="220"/>
      <c r="W21" s="220"/>
      <c r="X21" s="220"/>
      <c r="Y21" s="220"/>
      <c r="Z21" s="220"/>
      <c r="AA21" s="220"/>
      <c r="AB21" s="220"/>
      <c r="AC21" s="220"/>
    </row>
    <row r="22" spans="1:29" s="111" customFormat="1" ht="30" customHeight="1" x14ac:dyDescent="0.35">
      <c r="A22" s="123" t="str">
        <f t="shared" si="1"/>
        <v/>
      </c>
      <c r="B22" s="123" t="str">
        <f>+IF(A22=1,IF(YEAR(G22)&gt;=Parametre!$M$7,"Licence Benjamin, Minime, Cadet",IF(YEAR(G22)&lt;=Parametre!$M$4,"licence Sénior","licence Junior")),"")</f>
        <v/>
      </c>
      <c r="C22" s="123" t="str">
        <f t="shared" si="0"/>
        <v/>
      </c>
      <c r="D22" s="123" t="str">
        <f t="shared" si="2"/>
        <v/>
      </c>
      <c r="E22" s="179"/>
      <c r="F22" s="220"/>
      <c r="G22" s="220"/>
      <c r="H22" s="220"/>
      <c r="I22" s="220"/>
      <c r="J22" s="220"/>
      <c r="K22" s="221"/>
      <c r="L22" s="221"/>
      <c r="M22" s="221"/>
      <c r="N22" s="220"/>
      <c r="O22" s="220"/>
      <c r="P22" s="221"/>
      <c r="Q22" s="220"/>
      <c r="R22" s="220"/>
      <c r="S22" s="220"/>
      <c r="T22" s="220"/>
      <c r="U22" s="221"/>
      <c r="V22" s="220"/>
      <c r="W22" s="220"/>
      <c r="X22" s="220"/>
      <c r="Y22" s="220"/>
      <c r="Z22" s="220"/>
      <c r="AA22" s="220"/>
      <c r="AB22" s="220"/>
      <c r="AC22" s="220"/>
    </row>
    <row r="23" spans="1:29" s="111" customFormat="1" ht="30" customHeight="1" x14ac:dyDescent="0.35">
      <c r="A23" s="123" t="str">
        <f t="shared" si="1"/>
        <v/>
      </c>
      <c r="B23" s="123" t="str">
        <f>+IF(A23=1,IF(YEAR(G23)&gt;=Parametre!$M$7,"Licence Benjamin, Minime, Cadet",IF(YEAR(G23)&lt;=Parametre!$M$4,"licence Sénior","licence Junior")),"")</f>
        <v/>
      </c>
      <c r="C23" s="123" t="str">
        <f t="shared" si="0"/>
        <v/>
      </c>
      <c r="D23" s="123" t="str">
        <f t="shared" si="2"/>
        <v/>
      </c>
      <c r="E23" s="179"/>
      <c r="F23" s="220"/>
      <c r="G23" s="220"/>
      <c r="H23" s="220"/>
      <c r="I23" s="220"/>
      <c r="J23" s="220"/>
      <c r="K23" s="221"/>
      <c r="L23" s="221"/>
      <c r="M23" s="221"/>
      <c r="N23" s="220"/>
      <c r="O23" s="220"/>
      <c r="P23" s="221"/>
      <c r="Q23" s="220"/>
      <c r="R23" s="220"/>
      <c r="S23" s="220"/>
      <c r="T23" s="220"/>
      <c r="U23" s="221"/>
      <c r="V23" s="220"/>
      <c r="W23" s="220"/>
      <c r="X23" s="220"/>
      <c r="Y23" s="220"/>
      <c r="Z23" s="220"/>
      <c r="AA23" s="220"/>
      <c r="AB23" s="220"/>
      <c r="AC23" s="220"/>
    </row>
    <row r="24" spans="1:29" s="111" customFormat="1" ht="30" customHeight="1" x14ac:dyDescent="0.35">
      <c r="A24" s="123" t="str">
        <f t="shared" si="1"/>
        <v/>
      </c>
      <c r="B24" s="123" t="str">
        <f>+IF(A24=1,IF(YEAR(G24)&gt;=Parametre!$M$7,"Licence Benjamin, Minime, Cadet",IF(YEAR(G24)&lt;=Parametre!$M$4,"licence Sénior","licence Junior")),"")</f>
        <v/>
      </c>
      <c r="C24" s="123" t="str">
        <f t="shared" si="0"/>
        <v/>
      </c>
      <c r="D24" s="123" t="str">
        <f t="shared" si="2"/>
        <v/>
      </c>
      <c r="E24" s="179"/>
      <c r="F24" s="220"/>
      <c r="G24" s="220"/>
      <c r="H24" s="220"/>
      <c r="I24" s="220"/>
      <c r="J24" s="220"/>
      <c r="K24" s="221"/>
      <c r="L24" s="221"/>
      <c r="M24" s="221"/>
      <c r="N24" s="220"/>
      <c r="O24" s="220"/>
      <c r="P24" s="221"/>
      <c r="Q24" s="220"/>
      <c r="R24" s="220"/>
      <c r="S24" s="220"/>
      <c r="T24" s="220"/>
      <c r="U24" s="221"/>
      <c r="V24" s="220"/>
      <c r="W24" s="220"/>
      <c r="X24" s="220"/>
      <c r="Y24" s="220"/>
      <c r="Z24" s="220"/>
      <c r="AA24" s="220"/>
      <c r="AB24" s="220"/>
      <c r="AC24" s="220"/>
    </row>
    <row r="25" spans="1:29" s="111" customFormat="1" ht="30" customHeight="1" x14ac:dyDescent="0.35">
      <c r="A25" s="123" t="str">
        <f t="shared" si="1"/>
        <v/>
      </c>
      <c r="B25" s="123" t="str">
        <f>+IF(A25=1,IF(YEAR(G25)&gt;=Parametre!$M$7,"Licence Benjamin, Minime, Cadet",IF(YEAR(G25)&lt;=Parametre!$M$4,"licence Sénior","licence Junior")),"")</f>
        <v/>
      </c>
      <c r="C25" s="123" t="str">
        <f t="shared" si="0"/>
        <v/>
      </c>
      <c r="D25" s="123" t="str">
        <f t="shared" si="2"/>
        <v/>
      </c>
      <c r="E25" s="179"/>
      <c r="F25" s="220"/>
      <c r="G25" s="220"/>
      <c r="H25" s="220"/>
      <c r="I25" s="220"/>
      <c r="J25" s="220"/>
      <c r="K25" s="221"/>
      <c r="L25" s="221"/>
      <c r="M25" s="221"/>
      <c r="N25" s="220"/>
      <c r="O25" s="220"/>
      <c r="P25" s="221"/>
      <c r="Q25" s="220"/>
      <c r="R25" s="220"/>
      <c r="S25" s="220"/>
      <c r="T25" s="220"/>
      <c r="U25" s="221"/>
      <c r="V25" s="220"/>
      <c r="W25" s="220"/>
      <c r="X25" s="220"/>
      <c r="Y25" s="220"/>
      <c r="Z25" s="220"/>
      <c r="AA25" s="220"/>
      <c r="AB25" s="220"/>
      <c r="AC25" s="220"/>
    </row>
    <row r="26" spans="1:29" s="111" customFormat="1" ht="30" customHeight="1" x14ac:dyDescent="0.35">
      <c r="A26" s="123" t="str">
        <f t="shared" si="1"/>
        <v/>
      </c>
      <c r="B26" s="123" t="str">
        <f>+IF(A26=1,IF(YEAR(G26)&gt;=Parametre!$M$7,"Licence Benjamin, Minime, Cadet",IF(YEAR(G26)&lt;=Parametre!$M$4,"licence Sénior","licence Junior")),"")</f>
        <v/>
      </c>
      <c r="C26" s="123" t="str">
        <f t="shared" si="0"/>
        <v/>
      </c>
      <c r="D26" s="123" t="str">
        <f t="shared" si="2"/>
        <v/>
      </c>
      <c r="E26" s="179"/>
      <c r="F26" s="180"/>
      <c r="G26" s="180"/>
      <c r="H26" s="220"/>
      <c r="I26" s="220"/>
      <c r="J26" s="220"/>
      <c r="K26" s="221"/>
      <c r="L26" s="221"/>
      <c r="M26" s="221"/>
      <c r="N26" s="220"/>
      <c r="O26" s="220"/>
      <c r="P26" s="221"/>
      <c r="Q26" s="220"/>
      <c r="R26" s="220"/>
      <c r="S26" s="220"/>
      <c r="T26" s="220"/>
      <c r="U26" s="221"/>
      <c r="V26" s="220"/>
      <c r="W26" s="220"/>
      <c r="X26" s="220"/>
      <c r="Y26" s="220"/>
      <c r="Z26" s="220"/>
      <c r="AA26" s="220"/>
      <c r="AB26" s="220"/>
      <c r="AC26" s="220"/>
    </row>
    <row r="27" spans="1:29" ht="30" customHeight="1" x14ac:dyDescent="0.35">
      <c r="A27" s="123" t="str">
        <f t="shared" si="1"/>
        <v/>
      </c>
      <c r="B27" s="123" t="str">
        <f>+IF(A27=1,IF(YEAR(G27)&gt;=Parametre!$M$7,"Licence Benjamin, Minime, Cadet",IF(YEAR(G27)&lt;=Parametre!$M$4,"licence Sénior","licence Junior")),"")</f>
        <v/>
      </c>
      <c r="C27" s="123" t="str">
        <f t="shared" si="0"/>
        <v/>
      </c>
      <c r="D27" s="123" t="str">
        <f t="shared" si="2"/>
        <v/>
      </c>
      <c r="E27" s="181"/>
      <c r="F27" s="220"/>
      <c r="G27" s="220"/>
      <c r="H27" s="220"/>
      <c r="I27" s="220"/>
      <c r="J27" s="220"/>
      <c r="K27" s="221"/>
      <c r="L27" s="221"/>
      <c r="M27" s="221"/>
      <c r="N27" s="220"/>
      <c r="O27" s="220"/>
      <c r="P27" s="221"/>
      <c r="Q27" s="220"/>
      <c r="R27" s="220"/>
      <c r="S27" s="220"/>
      <c r="T27" s="220"/>
      <c r="U27" s="221"/>
      <c r="V27" s="220"/>
      <c r="W27" s="220"/>
      <c r="X27" s="220"/>
      <c r="Y27" s="220"/>
      <c r="Z27" s="220"/>
      <c r="AA27" s="220"/>
      <c r="AB27" s="220"/>
      <c r="AC27" s="220"/>
    </row>
    <row r="28" spans="1:29" s="111" customFormat="1" ht="30" customHeight="1" x14ac:dyDescent="0.35">
      <c r="A28" s="123" t="str">
        <f t="shared" si="1"/>
        <v/>
      </c>
      <c r="B28" s="123" t="str">
        <f>+IF(A28=1,IF(YEAR(G28)&gt;=Parametre!$M$7,"Licence Benjamin, Minime, Cadet",IF(YEAR(G28)&lt;=Parametre!$M$4,"licence Sénior","licence Junior")),"")</f>
        <v/>
      </c>
      <c r="C28" s="123" t="str">
        <f t="shared" si="0"/>
        <v/>
      </c>
      <c r="D28" s="123" t="str">
        <f t="shared" si="2"/>
        <v/>
      </c>
      <c r="E28" s="181"/>
      <c r="F28" s="220"/>
      <c r="G28" s="220"/>
      <c r="H28" s="220"/>
      <c r="I28" s="220"/>
      <c r="J28" s="220"/>
      <c r="K28" s="221"/>
      <c r="L28" s="221"/>
      <c r="M28" s="221"/>
      <c r="N28" s="220"/>
      <c r="O28" s="220"/>
      <c r="P28" s="221"/>
      <c r="Q28" s="220"/>
      <c r="R28" s="220"/>
      <c r="S28" s="220"/>
      <c r="T28" s="220"/>
      <c r="U28" s="221"/>
      <c r="V28" s="220"/>
      <c r="W28" s="220"/>
      <c r="X28" s="220"/>
      <c r="Y28" s="220"/>
      <c r="Z28" s="220"/>
      <c r="AA28" s="220"/>
      <c r="AB28" s="220"/>
      <c r="AC28" s="220"/>
    </row>
    <row r="29" spans="1:29" s="111" customFormat="1" ht="30" customHeight="1" x14ac:dyDescent="0.35">
      <c r="A29" s="123" t="str">
        <f t="shared" si="1"/>
        <v/>
      </c>
      <c r="B29" s="123" t="str">
        <f>+IF(A29=1,IF(YEAR(G29)&gt;=Parametre!$M$7,"Licence Benjamin, Minime, Cadet",IF(YEAR(G29)&lt;=Parametre!$M$4,"licence Sénior","licence Junior")),"")</f>
        <v/>
      </c>
      <c r="C29" s="123" t="str">
        <f t="shared" si="0"/>
        <v/>
      </c>
      <c r="D29" s="123" t="str">
        <f t="shared" si="2"/>
        <v/>
      </c>
      <c r="E29" s="181"/>
      <c r="F29" s="220"/>
      <c r="G29" s="220"/>
      <c r="H29" s="220"/>
      <c r="I29" s="220"/>
      <c r="J29" s="220"/>
      <c r="K29" s="221"/>
      <c r="L29" s="221"/>
      <c r="M29" s="221"/>
      <c r="N29" s="220"/>
      <c r="O29" s="220"/>
      <c r="P29" s="221"/>
      <c r="Q29" s="220"/>
      <c r="R29" s="220"/>
      <c r="S29" s="220"/>
      <c r="T29" s="220"/>
      <c r="U29" s="221"/>
      <c r="V29" s="220"/>
      <c r="W29" s="220"/>
      <c r="X29" s="220"/>
      <c r="Y29" s="220"/>
      <c r="Z29" s="220"/>
      <c r="AA29" s="220"/>
      <c r="AB29" s="220"/>
      <c r="AC29" s="220"/>
    </row>
    <row r="30" spans="1:29" s="111" customFormat="1" ht="30" customHeight="1" x14ac:dyDescent="0.35">
      <c r="A30" s="123" t="str">
        <f t="shared" si="1"/>
        <v/>
      </c>
      <c r="B30" s="123" t="str">
        <f>+IF(A30=1,IF(YEAR(G30)&gt;=Parametre!$M$7,"Licence Benjamin, Minime, Cadet",IF(YEAR(G30)&lt;=Parametre!$M$4,"licence Sénior","licence Junior")),"")</f>
        <v/>
      </c>
      <c r="C30" s="123" t="str">
        <f t="shared" si="0"/>
        <v/>
      </c>
      <c r="D30" s="123" t="str">
        <f t="shared" si="2"/>
        <v/>
      </c>
      <c r="E30" s="179"/>
      <c r="F30" s="180"/>
      <c r="G30" s="180"/>
      <c r="H30" s="220"/>
      <c r="I30" s="220"/>
      <c r="J30" s="220"/>
      <c r="K30" s="221"/>
      <c r="L30" s="221"/>
      <c r="M30" s="221"/>
      <c r="N30" s="220"/>
      <c r="O30" s="220"/>
      <c r="P30" s="221"/>
      <c r="Q30" s="220"/>
      <c r="R30" s="220"/>
      <c r="S30" s="220"/>
      <c r="T30" s="220"/>
      <c r="U30" s="221"/>
      <c r="V30" s="220"/>
      <c r="W30" s="220"/>
      <c r="X30" s="220"/>
      <c r="Y30" s="220"/>
      <c r="Z30" s="220"/>
      <c r="AA30" s="220"/>
      <c r="AB30" s="220"/>
      <c r="AC30" s="220"/>
    </row>
    <row r="31" spans="1:29" s="111" customFormat="1" ht="30" customHeight="1" x14ac:dyDescent="0.35">
      <c r="A31" s="123" t="str">
        <f t="shared" si="1"/>
        <v/>
      </c>
      <c r="B31" s="123" t="str">
        <f>+IF(A31=1,IF(YEAR(G31)&gt;=Parametre!$M$7,"Licence Benjamin, Minime, Cadet",IF(YEAR(G31)&lt;=Parametre!$M$4,"licence Sénior","licence Junior")),"")</f>
        <v/>
      </c>
      <c r="C31" s="123" t="str">
        <f t="shared" si="0"/>
        <v/>
      </c>
      <c r="D31" s="123" t="str">
        <f t="shared" si="2"/>
        <v/>
      </c>
      <c r="E31" s="181"/>
      <c r="F31" s="220"/>
      <c r="G31" s="220"/>
      <c r="H31" s="220"/>
      <c r="I31" s="220"/>
      <c r="J31" s="220"/>
      <c r="K31" s="221"/>
      <c r="L31" s="221"/>
      <c r="M31" s="221"/>
      <c r="N31" s="220"/>
      <c r="O31" s="220"/>
      <c r="P31" s="221"/>
      <c r="Q31" s="220"/>
      <c r="R31" s="220"/>
      <c r="S31" s="220"/>
      <c r="T31" s="220"/>
      <c r="U31" s="221"/>
      <c r="V31" s="220"/>
      <c r="W31" s="220"/>
      <c r="X31" s="220"/>
      <c r="Y31" s="220"/>
      <c r="Z31" s="220"/>
      <c r="AA31" s="220"/>
      <c r="AB31" s="220"/>
      <c r="AC31" s="220"/>
    </row>
    <row r="32" spans="1:29" s="111" customFormat="1" ht="30" customHeight="1" x14ac:dyDescent="0.35">
      <c r="A32" s="123" t="str">
        <f t="shared" si="1"/>
        <v/>
      </c>
      <c r="B32" s="123" t="str">
        <f>+IF(A32=1,IF(YEAR(G32)&gt;=Parametre!$M$7,"Licence Benjamin, Minime, Cadet",IF(YEAR(G32)&lt;=Parametre!$M$4,"licence Sénior","licence Junior")),"")</f>
        <v/>
      </c>
      <c r="C32" s="123" t="str">
        <f t="shared" si="0"/>
        <v/>
      </c>
      <c r="D32" s="123" t="str">
        <f t="shared" si="2"/>
        <v/>
      </c>
      <c r="E32" s="181"/>
      <c r="F32" s="220"/>
      <c r="G32" s="220"/>
      <c r="H32" s="220"/>
      <c r="I32" s="220"/>
      <c r="J32" s="220"/>
      <c r="K32" s="221"/>
      <c r="L32" s="221"/>
      <c r="M32" s="221"/>
      <c r="N32" s="220"/>
      <c r="O32" s="220"/>
      <c r="P32" s="221"/>
      <c r="Q32" s="220"/>
      <c r="R32" s="220"/>
      <c r="S32" s="220"/>
      <c r="T32" s="220"/>
      <c r="U32" s="221"/>
      <c r="V32" s="220"/>
      <c r="W32" s="220"/>
      <c r="X32" s="220"/>
      <c r="Y32" s="220"/>
      <c r="Z32" s="220"/>
      <c r="AA32" s="220"/>
      <c r="AB32" s="220"/>
      <c r="AC32" s="220"/>
    </row>
    <row r="33" spans="1:29" s="111" customFormat="1" ht="30" customHeight="1" x14ac:dyDescent="0.35">
      <c r="A33" s="123" t="str">
        <f t="shared" si="1"/>
        <v/>
      </c>
      <c r="B33" s="123" t="str">
        <f>+IF(A33=1,IF(YEAR(G33)&gt;=Parametre!$M$7,"Licence Benjamin, Minime, Cadet",IF(YEAR(G33)&lt;=Parametre!$M$4,"licence Sénior","licence Junior")),"")</f>
        <v/>
      </c>
      <c r="C33" s="123" t="str">
        <f t="shared" si="0"/>
        <v/>
      </c>
      <c r="D33" s="123" t="str">
        <f t="shared" si="2"/>
        <v/>
      </c>
      <c r="E33" s="181"/>
      <c r="F33" s="220"/>
      <c r="G33" s="220"/>
      <c r="H33" s="220"/>
      <c r="I33" s="220"/>
      <c r="J33" s="220"/>
      <c r="K33" s="221"/>
      <c r="L33" s="221"/>
      <c r="M33" s="221" t="str">
        <f t="shared" ref="M33:M35" si="3">+IF(E33="","",$J$5)</f>
        <v/>
      </c>
      <c r="N33" s="220"/>
      <c r="O33" s="220"/>
      <c r="P33" s="221"/>
      <c r="Q33" s="220"/>
      <c r="R33" s="220"/>
      <c r="S33" s="220"/>
      <c r="T33" s="220"/>
      <c r="U33" s="221"/>
      <c r="V33" s="220"/>
      <c r="W33" s="220"/>
      <c r="X33" s="220"/>
      <c r="Y33" s="220"/>
      <c r="Z33" s="220"/>
      <c r="AA33" s="220"/>
      <c r="AB33" s="220"/>
      <c r="AC33" s="220"/>
    </row>
    <row r="34" spans="1:29" s="111" customFormat="1" ht="30" customHeight="1" x14ac:dyDescent="0.35">
      <c r="A34" s="123" t="str">
        <f t="shared" si="1"/>
        <v/>
      </c>
      <c r="B34" s="123" t="str">
        <f>+IF(A34=1,IF(YEAR(G34)&gt;=Parametre!$M$7,"Licence Benjamin, Minime, Cadet",IF(YEAR(G34)&lt;=Parametre!$M$4,"licence Sénior","licence Junior")),"")</f>
        <v/>
      </c>
      <c r="C34" s="123" t="str">
        <f t="shared" si="0"/>
        <v/>
      </c>
      <c r="D34" s="123" t="str">
        <f t="shared" si="2"/>
        <v/>
      </c>
      <c r="E34" s="181"/>
      <c r="F34" s="220"/>
      <c r="G34" s="220"/>
      <c r="H34" s="220"/>
      <c r="I34" s="220"/>
      <c r="J34" s="220"/>
      <c r="K34" s="221"/>
      <c r="L34" s="221"/>
      <c r="M34" s="221" t="str">
        <f t="shared" si="3"/>
        <v/>
      </c>
      <c r="N34" s="220"/>
      <c r="O34" s="220"/>
      <c r="P34" s="221"/>
      <c r="Q34" s="220"/>
      <c r="R34" s="220"/>
      <c r="S34" s="220"/>
      <c r="T34" s="220"/>
      <c r="U34" s="221"/>
      <c r="V34" s="220"/>
      <c r="W34" s="220"/>
      <c r="X34" s="220"/>
      <c r="Y34" s="220"/>
      <c r="Z34" s="220"/>
      <c r="AA34" s="220"/>
      <c r="AB34" s="220"/>
      <c r="AC34" s="220"/>
    </row>
    <row r="35" spans="1:29" s="111" customFormat="1" ht="30" customHeight="1" x14ac:dyDescent="0.35">
      <c r="A35" s="123" t="str">
        <f t="shared" si="1"/>
        <v/>
      </c>
      <c r="B35" s="123" t="str">
        <f>+IF(A35=1,IF(YEAR(G35)&gt;=Parametre!$M$7,"Licence Benjamin, Minime, Cadet",IF(YEAR(G35)&lt;=Parametre!$M$4,"licence Sénior","licence Junior")),"")</f>
        <v/>
      </c>
      <c r="C35" s="123" t="str">
        <f t="shared" si="0"/>
        <v/>
      </c>
      <c r="D35" s="123" t="str">
        <f t="shared" si="2"/>
        <v/>
      </c>
      <c r="E35" s="181"/>
      <c r="F35" s="220"/>
      <c r="G35" s="220"/>
      <c r="H35" s="220"/>
      <c r="I35" s="220"/>
      <c r="J35" s="220"/>
      <c r="K35" s="221"/>
      <c r="L35" s="221"/>
      <c r="M35" s="221" t="str">
        <f t="shared" si="3"/>
        <v/>
      </c>
      <c r="N35" s="220"/>
      <c r="O35" s="220"/>
      <c r="P35" s="221"/>
      <c r="Q35" s="220"/>
      <c r="R35" s="220"/>
      <c r="S35" s="220"/>
      <c r="T35" s="220"/>
      <c r="U35" s="221"/>
      <c r="V35" s="220"/>
      <c r="W35" s="220"/>
      <c r="X35" s="220"/>
      <c r="Y35" s="220"/>
      <c r="Z35" s="220"/>
      <c r="AA35" s="220"/>
      <c r="AB35" s="220"/>
      <c r="AC35" s="220"/>
    </row>
    <row r="36" spans="1:29" ht="30" customHeight="1" x14ac:dyDescent="0.35">
      <c r="A36" s="123" t="str">
        <f t="shared" ref="A36" si="4">+IF(E36&lt;&gt;"",1,"")</f>
        <v/>
      </c>
      <c r="B36" s="123" t="str">
        <f>+IF(A36=1,IF(YEAR(G36)&gt;=Parametre!$M$7,"Licence Benjamin, Minime, Cadet",IF(YEAR(G36)&lt;=Parametre!$M$4,"licence Sénior","licence Junior")),"")</f>
        <v/>
      </c>
      <c r="C36" s="123" t="str">
        <f t="shared" si="0"/>
        <v/>
      </c>
      <c r="D36" s="123" t="str">
        <f t="shared" ref="D36" si="5">+IF(OR(C36=$F$10,C36=""),"","erreur")</f>
        <v/>
      </c>
      <c r="E36" s="181"/>
      <c r="F36" s="220"/>
      <c r="G36" s="220"/>
      <c r="H36" s="220"/>
      <c r="I36" s="220"/>
      <c r="J36" s="220"/>
      <c r="K36" s="221"/>
      <c r="L36" s="221"/>
      <c r="M36" s="221" t="str">
        <f t="shared" ref="M36" si="6">+IF(E36="","",$J$5)</f>
        <v/>
      </c>
      <c r="N36" s="220"/>
      <c r="O36" s="220"/>
      <c r="P36" s="221"/>
      <c r="Q36" s="220"/>
      <c r="R36" s="220"/>
      <c r="S36" s="220"/>
      <c r="T36" s="220"/>
      <c r="U36" s="221"/>
      <c r="V36" s="220"/>
      <c r="W36" s="220"/>
      <c r="X36" s="220"/>
      <c r="Y36" s="220"/>
      <c r="Z36" s="220"/>
      <c r="AA36" s="220"/>
      <c r="AB36" s="220"/>
      <c r="AC36" s="220"/>
    </row>
  </sheetData>
  <sheetProtection selectLockedCells="1" selectUnlockedCells="1"/>
  <autoFilter ref="E16:X16" xr:uid="{00000000-0009-0000-0000-000006000000}">
    <filterColumn colId="9" showButton="0"/>
    <filterColumn colId="10" showButton="0"/>
    <filterColumn colId="11" showButton="0"/>
  </autoFilter>
  <mergeCells count="6">
    <mergeCell ref="N16:Q16"/>
    <mergeCell ref="F5:H5"/>
    <mergeCell ref="J5:L5"/>
    <mergeCell ref="J6:L6"/>
    <mergeCell ref="F7:H7"/>
    <mergeCell ref="F10:H10"/>
  </mergeCells>
  <conditionalFormatting sqref="D17:D92">
    <cfRule type="containsText" dxfId="24" priority="27" operator="containsText" text="erreur">
      <formula>NOT(ISERROR(SEARCH("erreur",D17)))</formula>
    </cfRule>
  </conditionalFormatting>
  <conditionalFormatting sqref="E17:AC36">
    <cfRule type="containsBlanks" dxfId="23" priority="1">
      <formula>LEN(TRIM(E17))=0</formula>
    </cfRule>
  </conditionalFormatting>
  <printOptions horizontalCentered="1" verticalCentered="1"/>
  <pageMargins left="0.19652777777777777" right="0.19652777777777777" top="0.15763888888888888" bottom="0.15763888888888888" header="0.51180555555555551" footer="0.51180555555555551"/>
  <pageSetup paperSize="9" scale="66" firstPageNumber="0" fitToHeight="2" orientation="landscape" horizontalDpi="300" verticalDpi="300" r:id="rId1"/>
  <headerFooter alignWithMargins="0"/>
  <drawing r:id="rId2"/>
  <tableParts count="1"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 tint="-0.249977111117893"/>
  </sheetPr>
  <dimension ref="A2:M30"/>
  <sheetViews>
    <sheetView workbookViewId="0"/>
  </sheetViews>
  <sheetFormatPr baseColWidth="10" defaultRowHeight="14.4" x14ac:dyDescent="0.3"/>
  <cols>
    <col min="3" max="3" width="4.88671875" customWidth="1"/>
    <col min="4" max="4" width="23.33203125" customWidth="1"/>
  </cols>
  <sheetData>
    <row r="2" spans="1:13" x14ac:dyDescent="0.3">
      <c r="A2" s="148" t="s">
        <v>257</v>
      </c>
    </row>
    <row r="3" spans="1:13" ht="15" thickBot="1" x14ac:dyDescent="0.35">
      <c r="A3" s="142"/>
      <c r="B3" s="142"/>
      <c r="C3" s="149"/>
      <c r="D3" s="150"/>
      <c r="E3" s="151"/>
      <c r="F3" s="150"/>
      <c r="G3" s="150"/>
      <c r="H3" s="150"/>
      <c r="I3" s="152"/>
      <c r="J3" s="152"/>
      <c r="K3" s="150"/>
      <c r="L3" s="153"/>
    </row>
    <row r="4" spans="1:13" ht="15.6" x14ac:dyDescent="0.3">
      <c r="A4" s="154" t="s">
        <v>258</v>
      </c>
      <c r="B4" s="132" t="s">
        <v>263</v>
      </c>
      <c r="C4" s="132"/>
      <c r="D4" s="150"/>
      <c r="E4" s="155"/>
      <c r="F4" s="150"/>
      <c r="G4" s="150"/>
      <c r="H4" s="152"/>
      <c r="I4" s="152"/>
      <c r="J4" s="152"/>
      <c r="K4" s="156"/>
      <c r="L4" s="152"/>
    </row>
    <row r="5" spans="1:13" ht="15.6" x14ac:dyDescent="0.3">
      <c r="A5" s="157" t="s">
        <v>311</v>
      </c>
      <c r="B5" s="132" t="s">
        <v>312</v>
      </c>
      <c r="C5" s="132"/>
      <c r="D5" s="150"/>
      <c r="E5" s="155"/>
      <c r="F5" s="150"/>
      <c r="G5" s="150"/>
      <c r="H5" s="152"/>
      <c r="I5" s="152"/>
      <c r="J5" s="152"/>
      <c r="K5" s="156"/>
      <c r="L5" s="152"/>
    </row>
    <row r="6" spans="1:13" x14ac:dyDescent="0.3">
      <c r="A6" s="158" t="s">
        <v>259</v>
      </c>
      <c r="B6" s="132" t="s">
        <v>313</v>
      </c>
      <c r="C6" s="132"/>
      <c r="D6" s="150"/>
      <c r="E6" s="159"/>
      <c r="F6" s="160"/>
      <c r="G6" s="150"/>
      <c r="H6" s="161"/>
      <c r="I6" s="161"/>
      <c r="J6" s="161"/>
      <c r="K6" s="162"/>
      <c r="L6" s="150"/>
    </row>
    <row r="7" spans="1:13" x14ac:dyDescent="0.3">
      <c r="A7" s="158" t="s">
        <v>260</v>
      </c>
      <c r="B7" s="132" t="s">
        <v>264</v>
      </c>
      <c r="C7" s="132"/>
      <c r="D7" s="160"/>
      <c r="E7" s="163"/>
      <c r="F7" s="160"/>
      <c r="G7" s="160"/>
      <c r="H7" s="153"/>
      <c r="I7" s="161"/>
      <c r="J7" s="161"/>
      <c r="K7" s="162"/>
      <c r="L7" s="160"/>
    </row>
    <row r="8" spans="1:13" x14ac:dyDescent="0.3">
      <c r="A8" s="164" t="s">
        <v>314</v>
      </c>
      <c r="B8" s="143" t="s">
        <v>315</v>
      </c>
      <c r="C8" s="143"/>
      <c r="D8" s="144"/>
      <c r="E8" s="145"/>
      <c r="F8" s="145"/>
      <c r="G8" s="132"/>
      <c r="H8" s="132"/>
      <c r="I8" s="161"/>
      <c r="J8" s="161"/>
      <c r="K8" s="162"/>
      <c r="L8" s="160"/>
    </row>
    <row r="9" spans="1:13" x14ac:dyDescent="0.3">
      <c r="A9" s="164" t="s">
        <v>316</v>
      </c>
      <c r="B9" s="143" t="s">
        <v>317</v>
      </c>
      <c r="C9" s="143"/>
      <c r="D9" s="144"/>
      <c r="E9" s="145"/>
      <c r="F9" s="145"/>
      <c r="G9" s="132"/>
      <c r="H9" s="132"/>
      <c r="I9" s="161"/>
      <c r="J9" s="161"/>
      <c r="K9" s="162"/>
      <c r="L9" s="160"/>
    </row>
    <row r="10" spans="1:13" x14ac:dyDescent="0.3">
      <c r="A10" s="158" t="s">
        <v>261</v>
      </c>
      <c r="B10" s="132" t="s">
        <v>318</v>
      </c>
      <c r="C10" s="132"/>
      <c r="D10" s="132"/>
      <c r="E10" s="132"/>
      <c r="F10" s="132"/>
      <c r="G10" s="165"/>
      <c r="H10" s="165"/>
      <c r="I10" s="161"/>
      <c r="J10" s="161"/>
      <c r="K10" s="162"/>
      <c r="L10" s="160"/>
    </row>
    <row r="11" spans="1:13" ht="15" thickBot="1" x14ac:dyDescent="0.35">
      <c r="A11" s="166" t="s">
        <v>262</v>
      </c>
      <c r="B11" s="132" t="s">
        <v>319</v>
      </c>
      <c r="C11" s="132"/>
      <c r="D11" s="165"/>
      <c r="E11" s="165"/>
      <c r="F11" s="165"/>
      <c r="G11" s="165"/>
      <c r="H11" s="165"/>
      <c r="I11" s="161"/>
      <c r="J11" s="161"/>
      <c r="K11" s="132"/>
      <c r="L11" s="165"/>
    </row>
    <row r="12" spans="1:13" x14ac:dyDescent="0.3">
      <c r="A12" s="165"/>
    </row>
    <row r="13" spans="1:13" x14ac:dyDescent="0.3">
      <c r="A13" s="165"/>
    </row>
    <row r="14" spans="1:13" ht="15.6" customHeight="1" x14ac:dyDescent="0.3">
      <c r="A14" s="271" t="s">
        <v>346</v>
      </c>
      <c r="B14" s="272"/>
      <c r="C14" s="272"/>
      <c r="D14" s="223" t="e">
        <f>+IF('DONNEES CLUB'!B17="",'DONNEES CLUB'!B10,'DONNEES CLUB'!B17)</f>
        <v>#N/A</v>
      </c>
      <c r="E14" s="223"/>
      <c r="F14" s="223"/>
      <c r="G14" s="223"/>
      <c r="H14" s="223"/>
      <c r="I14" s="223"/>
      <c r="J14" s="223"/>
      <c r="K14" s="223"/>
      <c r="L14" s="223"/>
    </row>
    <row r="15" spans="1:13" s="224" customFormat="1" ht="10.95" customHeight="1" x14ac:dyDescent="0.3">
      <c r="A15" s="270" t="s">
        <v>345</v>
      </c>
      <c r="B15" s="270"/>
      <c r="C15" s="270"/>
      <c r="D15" s="270"/>
      <c r="E15" s="270"/>
      <c r="F15" s="270"/>
      <c r="G15" s="270"/>
      <c r="H15" s="270"/>
      <c r="I15" s="270"/>
      <c r="J15" s="270"/>
      <c r="K15" s="270"/>
      <c r="L15" s="270"/>
      <c r="M15" s="270"/>
    </row>
    <row r="16" spans="1:13" s="224" customFormat="1" ht="10.95" customHeight="1" x14ac:dyDescent="0.3">
      <c r="A16" s="270"/>
      <c r="B16" s="270"/>
      <c r="C16" s="270"/>
      <c r="D16" s="270"/>
      <c r="E16" s="270"/>
      <c r="F16" s="270"/>
      <c r="G16" s="270"/>
      <c r="H16" s="270"/>
      <c r="I16" s="270"/>
      <c r="J16" s="270"/>
      <c r="K16" s="270"/>
      <c r="L16" s="270"/>
      <c r="M16" s="270"/>
    </row>
    <row r="17" spans="1:13" s="224" customFormat="1" ht="10.95" customHeight="1" x14ac:dyDescent="0.3">
      <c r="A17" s="270"/>
      <c r="B17" s="270"/>
      <c r="C17" s="270"/>
      <c r="D17" s="270"/>
      <c r="E17" s="270"/>
      <c r="F17" s="270"/>
      <c r="G17" s="270"/>
      <c r="H17" s="270"/>
      <c r="I17" s="270"/>
      <c r="J17" s="270"/>
      <c r="K17" s="270"/>
      <c r="L17" s="270"/>
      <c r="M17" s="270"/>
    </row>
    <row r="18" spans="1:13" s="224" customFormat="1" ht="10.95" customHeight="1" x14ac:dyDescent="0.3">
      <c r="A18" s="270"/>
      <c r="B18" s="270"/>
      <c r="C18" s="270"/>
      <c r="D18" s="270"/>
      <c r="E18" s="270"/>
      <c r="F18" s="270"/>
      <c r="G18" s="270"/>
      <c r="H18" s="270"/>
      <c r="I18" s="270"/>
      <c r="J18" s="270"/>
      <c r="K18" s="270"/>
      <c r="L18" s="270"/>
      <c r="M18" s="270"/>
    </row>
    <row r="19" spans="1:13" s="224" customFormat="1" ht="10.95" customHeight="1" x14ac:dyDescent="0.3">
      <c r="A19" s="270"/>
      <c r="B19" s="270"/>
      <c r="C19" s="270"/>
      <c r="D19" s="270"/>
      <c r="E19" s="270"/>
      <c r="F19" s="270"/>
      <c r="G19" s="270"/>
      <c r="H19" s="270"/>
      <c r="I19" s="270"/>
      <c r="J19" s="270"/>
      <c r="K19" s="270"/>
      <c r="L19" s="270"/>
      <c r="M19" s="270"/>
    </row>
    <row r="20" spans="1:13" s="224" customFormat="1" ht="10.95" customHeight="1" x14ac:dyDescent="0.3">
      <c r="A20" s="270"/>
      <c r="B20" s="270"/>
      <c r="C20" s="270"/>
      <c r="D20" s="270"/>
      <c r="E20" s="270"/>
      <c r="F20" s="270"/>
      <c r="G20" s="270"/>
      <c r="H20" s="270"/>
      <c r="I20" s="270"/>
      <c r="J20" s="270"/>
      <c r="K20" s="270"/>
      <c r="L20" s="270"/>
      <c r="M20" s="270"/>
    </row>
    <row r="21" spans="1:13" s="224" customFormat="1" ht="10.95" customHeight="1" x14ac:dyDescent="0.3">
      <c r="A21" s="270"/>
      <c r="B21" s="270"/>
      <c r="C21" s="270"/>
      <c r="D21" s="270"/>
      <c r="E21" s="270"/>
      <c r="F21" s="270"/>
      <c r="G21" s="270"/>
      <c r="H21" s="270"/>
      <c r="I21" s="270"/>
      <c r="J21" s="270"/>
      <c r="K21" s="270"/>
      <c r="L21" s="270"/>
      <c r="M21" s="270"/>
    </row>
    <row r="22" spans="1:13" s="224" customFormat="1" ht="10.95" customHeight="1" x14ac:dyDescent="0.3">
      <c r="A22" s="270"/>
      <c r="B22" s="270"/>
      <c r="C22" s="270"/>
      <c r="D22" s="270"/>
      <c r="E22" s="270"/>
      <c r="F22" s="270"/>
      <c r="G22" s="270"/>
      <c r="H22" s="270"/>
      <c r="I22" s="270"/>
      <c r="J22" s="270"/>
      <c r="K22" s="270"/>
      <c r="L22" s="270"/>
      <c r="M22" s="270"/>
    </row>
    <row r="23" spans="1:13" s="224" customFormat="1" ht="10.95" customHeight="1" x14ac:dyDescent="0.3">
      <c r="A23" s="270"/>
      <c r="B23" s="270"/>
      <c r="C23" s="270"/>
      <c r="D23" s="270"/>
      <c r="E23" s="270"/>
      <c r="F23" s="270"/>
      <c r="G23" s="270"/>
      <c r="H23" s="270"/>
      <c r="I23" s="270"/>
      <c r="J23" s="270"/>
      <c r="K23" s="270"/>
      <c r="L23" s="270"/>
      <c r="M23" s="270"/>
    </row>
    <row r="24" spans="1:13" s="224" customFormat="1" ht="10.95" customHeight="1" x14ac:dyDescent="0.3">
      <c r="A24" s="270"/>
      <c r="B24" s="270"/>
      <c r="C24" s="270"/>
      <c r="D24" s="270"/>
      <c r="E24" s="270"/>
      <c r="F24" s="270"/>
      <c r="G24" s="270"/>
      <c r="H24" s="270"/>
      <c r="I24" s="270"/>
      <c r="J24" s="270"/>
      <c r="K24" s="270"/>
      <c r="L24" s="270"/>
      <c r="M24" s="270"/>
    </row>
    <row r="25" spans="1:13" x14ac:dyDescent="0.3">
      <c r="A25" s="223"/>
      <c r="B25" s="223"/>
      <c r="C25" s="223"/>
      <c r="D25" s="223"/>
      <c r="E25" s="223"/>
      <c r="F25" s="223"/>
      <c r="G25" s="223"/>
      <c r="H25" s="223"/>
      <c r="I25" s="223"/>
      <c r="J25" s="223"/>
      <c r="K25" s="223"/>
      <c r="L25" s="223"/>
    </row>
    <row r="26" spans="1:13" ht="15" thickBot="1" x14ac:dyDescent="0.35"/>
    <row r="27" spans="1:13" ht="15" thickBot="1" x14ac:dyDescent="0.35">
      <c r="A27" s="167" t="s">
        <v>320</v>
      </c>
      <c r="B27" s="168"/>
      <c r="C27" s="168"/>
      <c r="D27" s="169"/>
    </row>
    <row r="28" spans="1:13" x14ac:dyDescent="0.3">
      <c r="A28" s="170"/>
      <c r="D28" s="171"/>
    </row>
    <row r="29" spans="1:13" x14ac:dyDescent="0.3">
      <c r="A29" s="170"/>
      <c r="D29" s="171"/>
    </row>
    <row r="30" spans="1:13" ht="15" thickBot="1" x14ac:dyDescent="0.35">
      <c r="A30" s="172"/>
      <c r="B30" s="173"/>
      <c r="C30" s="173"/>
      <c r="D30" s="174"/>
    </row>
  </sheetData>
  <sheetProtection sheet="1" objects="1" scenarios="1"/>
  <mergeCells count="2">
    <mergeCell ref="A15:M24"/>
    <mergeCell ref="A14:C14"/>
  </mergeCells>
  <conditionalFormatting sqref="H6:H7 I6:J11">
    <cfRule type="cellIs" dxfId="15" priority="1" stopIfTrue="1" operator="equal">
      <formula>0</formula>
    </cfRule>
  </conditionalFormatting>
  <conditionalFormatting sqref="L3">
    <cfRule type="cellIs" dxfId="14" priority="2" stopIfTrue="1" operator="equal">
      <formula>0</formula>
    </cfRule>
  </conditionalFormatting>
  <pageMargins left="0.39370078740157483" right="0" top="0.74803149606299213" bottom="0.74803149606299213" header="0.31496062992125984" footer="0.31496062992125984"/>
  <pageSetup paperSize="9" scale="8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8">
    <tabColor theme="9" tint="0.39997558519241921"/>
    <pageSetUpPr fitToPage="1"/>
  </sheetPr>
  <dimension ref="B1:T53"/>
  <sheetViews>
    <sheetView showGridLines="0" view="pageBreakPreview" zoomScaleSheetLayoutView="100" workbookViewId="0">
      <selection activeCell="H16" sqref="H16"/>
    </sheetView>
  </sheetViews>
  <sheetFormatPr baseColWidth="10" defaultColWidth="10.33203125" defaultRowHeight="14.4" x14ac:dyDescent="0.3"/>
  <cols>
    <col min="1" max="1" width="1.33203125" customWidth="1"/>
    <col min="2" max="2" width="18.5546875" customWidth="1"/>
    <col min="3" max="3" width="17.88671875" customWidth="1"/>
    <col min="4" max="4" width="14.6640625" customWidth="1"/>
    <col min="5" max="5" width="25" customWidth="1"/>
    <col min="6" max="6" width="8.6640625" customWidth="1"/>
    <col min="7" max="8" width="12.109375" customWidth="1"/>
  </cols>
  <sheetData>
    <row r="1" spans="2:20" x14ac:dyDescent="0.3">
      <c r="B1" s="8"/>
      <c r="C1" s="6"/>
      <c r="D1" s="6"/>
      <c r="E1" s="6"/>
      <c r="F1" s="6"/>
      <c r="G1" s="6"/>
      <c r="H1" s="6"/>
      <c r="I1" s="6"/>
      <c r="J1" s="6"/>
      <c r="K1" s="21"/>
    </row>
    <row r="2" spans="2:20" x14ac:dyDescent="0.3">
      <c r="B2" s="8"/>
      <c r="C2" s="6"/>
      <c r="D2" s="6"/>
      <c r="E2" s="6"/>
      <c r="F2" s="82"/>
      <c r="G2" s="6"/>
      <c r="H2" s="6"/>
      <c r="I2" s="6"/>
      <c r="J2" s="6"/>
      <c r="K2" s="21"/>
    </row>
    <row r="3" spans="2:20" x14ac:dyDescent="0.3">
      <c r="B3" s="8"/>
      <c r="C3" s="6"/>
      <c r="D3" s="6"/>
      <c r="E3" s="6"/>
      <c r="F3" s="6"/>
      <c r="G3" s="6"/>
      <c r="H3" s="6"/>
      <c r="I3" s="6"/>
      <c r="J3" s="6"/>
      <c r="K3" s="21"/>
    </row>
    <row r="4" spans="2:20" ht="18" customHeight="1" x14ac:dyDescent="0.3">
      <c r="K4" s="8"/>
      <c r="L4" s="6"/>
      <c r="M4" s="6"/>
      <c r="N4" s="6"/>
      <c r="O4" s="82"/>
      <c r="P4" s="6"/>
      <c r="Q4" s="6"/>
      <c r="R4" s="6"/>
      <c r="S4" s="6"/>
      <c r="T4" s="21"/>
    </row>
    <row r="5" spans="2:20" ht="28.5" customHeight="1" x14ac:dyDescent="0.3">
      <c r="B5" s="27" t="s">
        <v>236</v>
      </c>
      <c r="C5" s="28"/>
      <c r="D5" s="28"/>
      <c r="E5" s="29"/>
      <c r="F5" s="29"/>
      <c r="G5" s="29"/>
      <c r="H5" s="29"/>
      <c r="K5" s="8"/>
      <c r="L5" s="6"/>
      <c r="M5" s="6"/>
      <c r="N5" s="6"/>
      <c r="O5" s="6"/>
      <c r="P5" s="6"/>
      <c r="Q5" s="6"/>
      <c r="R5" s="6"/>
      <c r="S5" s="6"/>
      <c r="T5" s="21"/>
    </row>
    <row r="6" spans="2:20" ht="28.5" customHeight="1" x14ac:dyDescent="0.3">
      <c r="B6" s="27" t="s">
        <v>237</v>
      </c>
      <c r="C6" s="28"/>
      <c r="D6" s="28"/>
      <c r="E6" s="29"/>
      <c r="F6" s="29"/>
      <c r="G6" s="29"/>
      <c r="H6" s="29"/>
      <c r="K6" s="6"/>
      <c r="L6" s="6"/>
      <c r="M6" s="6"/>
      <c r="N6" s="6"/>
      <c r="O6" s="6"/>
      <c r="P6" s="6"/>
      <c r="Q6" s="6"/>
      <c r="R6" s="6"/>
      <c r="S6" s="6"/>
    </row>
    <row r="7" spans="2:20" ht="15.6" x14ac:dyDescent="0.3">
      <c r="B7" s="116" t="s">
        <v>196</v>
      </c>
      <c r="C7" s="30"/>
      <c r="D7" s="30"/>
      <c r="E7" s="31"/>
      <c r="F7" s="32"/>
      <c r="H7" s="30"/>
      <c r="K7" s="82"/>
      <c r="L7" s="6"/>
      <c r="M7" s="83"/>
      <c r="N7" s="6"/>
      <c r="O7" s="82"/>
      <c r="P7" s="6"/>
      <c r="Q7" s="6"/>
      <c r="R7" s="6"/>
      <c r="S7" s="6"/>
    </row>
    <row r="8" spans="2:20" ht="15.6" x14ac:dyDescent="0.3">
      <c r="B8" s="66"/>
      <c r="C8" s="30"/>
      <c r="D8" s="30"/>
      <c r="E8" s="31"/>
      <c r="F8" s="32"/>
      <c r="H8" s="30"/>
      <c r="K8" s="6"/>
      <c r="L8" s="6"/>
      <c r="M8" s="6"/>
      <c r="N8" s="6"/>
      <c r="O8" s="6"/>
      <c r="P8" s="6"/>
      <c r="Q8" s="6"/>
      <c r="R8" s="6"/>
      <c r="S8" s="6"/>
    </row>
    <row r="9" spans="2:20" ht="15.6" x14ac:dyDescent="0.3">
      <c r="B9" s="116" t="s">
        <v>248</v>
      </c>
      <c r="C9" s="30"/>
      <c r="D9" s="30"/>
      <c r="E9" s="31"/>
      <c r="F9" s="30"/>
      <c r="G9" s="33"/>
      <c r="H9" s="30"/>
    </row>
    <row r="10" spans="2:20" x14ac:dyDescent="0.3">
      <c r="B10" s="30"/>
      <c r="C10" s="30"/>
      <c r="D10" s="30"/>
      <c r="E10" s="30"/>
      <c r="F10" s="34"/>
      <c r="G10" s="30"/>
      <c r="H10" s="30"/>
    </row>
    <row r="11" spans="2:20" ht="18" x14ac:dyDescent="0.35">
      <c r="B11" s="35" t="s">
        <v>168</v>
      </c>
      <c r="C11" s="30"/>
      <c r="D11" s="30"/>
      <c r="E11" s="30"/>
      <c r="F11" s="34"/>
      <c r="G11" s="30"/>
      <c r="H11" s="30"/>
    </row>
    <row r="12" spans="2:20" ht="18" x14ac:dyDescent="0.35">
      <c r="B12" s="35"/>
      <c r="C12" s="30"/>
      <c r="D12" s="30"/>
      <c r="E12" s="30"/>
      <c r="F12" s="34"/>
      <c r="G12" s="30"/>
      <c r="H12" s="30"/>
    </row>
    <row r="13" spans="2:20" ht="15.6" x14ac:dyDescent="0.3">
      <c r="B13" s="67"/>
      <c r="C13" s="67"/>
      <c r="D13" s="67"/>
      <c r="E13" s="30"/>
      <c r="F13" s="56">
        <f>+'DONNEES CLUB'!B5</f>
        <v>0</v>
      </c>
      <c r="G13" s="30"/>
      <c r="H13" s="30"/>
    </row>
    <row r="14" spans="2:20" ht="18" x14ac:dyDescent="0.35">
      <c r="B14" s="69" t="s">
        <v>169</v>
      </c>
      <c r="C14" s="67"/>
      <c r="D14" s="66"/>
      <c r="E14" s="70" t="s">
        <v>170</v>
      </c>
      <c r="F14" s="68" t="e">
        <f>+VLOOKUP('DONNEES CLUB'!B5,Parametre!$A:$G,2,FALSE)</f>
        <v>#N/A</v>
      </c>
      <c r="G14" s="68"/>
      <c r="H14" s="36"/>
    </row>
    <row r="15" spans="2:20" ht="18" x14ac:dyDescent="0.35">
      <c r="B15" s="69" t="s">
        <v>171</v>
      </c>
      <c r="C15" s="273">
        <f ca="1">TODAY()</f>
        <v>46057</v>
      </c>
      <c r="D15" s="273"/>
      <c r="E15" s="71" t="s">
        <v>136</v>
      </c>
      <c r="F15" s="68" t="e">
        <f>+IF('DONNEES CLUB'!$B$10="",'DONNEES CLUB'!B17,'DONNEES CLUB'!B10)</f>
        <v>#N/A</v>
      </c>
      <c r="G15" s="68"/>
      <c r="H15" s="36"/>
    </row>
    <row r="16" spans="2:20" ht="18" x14ac:dyDescent="0.35">
      <c r="B16" s="69" t="s">
        <v>172</v>
      </c>
      <c r="C16" s="72" t="e">
        <f>+C49</f>
        <v>#N/A</v>
      </c>
      <c r="D16" s="66"/>
      <c r="E16" s="68"/>
      <c r="F16" s="68" t="e">
        <f>+IF('DONNEES CLUB'!$B$10="",'DONNEES CLUB'!B18,'DONNEES CLUB'!B11)</f>
        <v>#N/A</v>
      </c>
      <c r="G16" s="68"/>
      <c r="H16" s="36"/>
    </row>
    <row r="17" spans="2:16" ht="18" x14ac:dyDescent="0.35">
      <c r="B17" s="30"/>
      <c r="C17" s="30"/>
      <c r="D17" s="30"/>
      <c r="E17" s="30"/>
      <c r="F17" s="68" t="e">
        <f>+IF('DONNEES CLUB'!$B$10="",'DONNEES CLUB'!B19,'DONNEES CLUB'!B12)</f>
        <v>#N/A</v>
      </c>
      <c r="G17" s="68" t="e">
        <f>+IF('DONNEES CLUB'!$B$10="",'DONNEES CLUB'!B20,'DONNEES CLUB'!B13)</f>
        <v>#N/A</v>
      </c>
      <c r="H17" s="36"/>
    </row>
    <row r="18" spans="2:16" x14ac:dyDescent="0.3">
      <c r="B18" s="30"/>
      <c r="C18" s="30"/>
      <c r="D18" s="30"/>
      <c r="E18" s="30"/>
      <c r="F18" s="30"/>
      <c r="H18" s="36"/>
    </row>
    <row r="19" spans="2:16" x14ac:dyDescent="0.3">
      <c r="B19" s="30"/>
      <c r="C19" s="30"/>
      <c r="D19" s="30"/>
      <c r="E19" s="30"/>
      <c r="F19" s="30"/>
      <c r="H19" s="36"/>
    </row>
    <row r="20" spans="2:16" x14ac:dyDescent="0.3">
      <c r="B20" s="30"/>
      <c r="C20" s="30"/>
      <c r="D20" s="30"/>
      <c r="E20" s="30"/>
      <c r="F20" s="30"/>
      <c r="H20" s="36"/>
    </row>
    <row r="21" spans="2:16" x14ac:dyDescent="0.3">
      <c r="B21" s="29"/>
      <c r="C21" s="29"/>
      <c r="D21" s="29"/>
      <c r="E21" s="29"/>
      <c r="F21" s="29"/>
      <c r="G21" s="29"/>
      <c r="H21" s="29"/>
    </row>
    <row r="22" spans="2:16" x14ac:dyDescent="0.3">
      <c r="B22" s="37" t="s">
        <v>173</v>
      </c>
      <c r="C22" s="37" t="s">
        <v>174</v>
      </c>
      <c r="D22" s="37" t="s">
        <v>175</v>
      </c>
      <c r="E22" s="37" t="s">
        <v>185</v>
      </c>
      <c r="F22" s="37" t="s">
        <v>179</v>
      </c>
      <c r="G22" s="37" t="s">
        <v>183</v>
      </c>
      <c r="H22" s="37" t="s">
        <v>184</v>
      </c>
    </row>
    <row r="23" spans="2:16" x14ac:dyDescent="0.3">
      <c r="B23" s="38"/>
      <c r="C23" s="57" t="s">
        <v>230</v>
      </c>
      <c r="D23" s="57" t="s">
        <v>344</v>
      </c>
      <c r="E23" s="39"/>
      <c r="F23" s="62">
        <f>+SUMIF('Renouvellements sans carte'!$B$17:$B$1094,Tableau1[[#This Row],[N° de facture]],'Renouvellements sans carte'!$A$17:$A$1094)</f>
        <v>0</v>
      </c>
      <c r="G23" s="226">
        <v>33</v>
      </c>
      <c r="H23" s="40">
        <f>+Tableau1[[#This Row],[Prix unitaire]]*Tableau1[[#This Row],[nombre]]</f>
        <v>0</v>
      </c>
    </row>
    <row r="24" spans="2:16" x14ac:dyDescent="0.3">
      <c r="B24" s="58"/>
      <c r="C24" s="57" t="s">
        <v>227</v>
      </c>
      <c r="D24" s="57" t="s">
        <v>321</v>
      </c>
      <c r="E24" s="57"/>
      <c r="F24" s="62">
        <f>+SUMIF('Renouvellements sans carte'!$B$17:$B$1094,Tableau1[[#This Row],[N° de facture]],'Renouvellements sans carte'!$A$17:$A$1094)</f>
        <v>0</v>
      </c>
      <c r="G24" s="59">
        <f>+Prixlicencejunior</f>
        <v>22</v>
      </c>
      <c r="H24" s="40">
        <f>+Tableau1[[#This Row],[Prix unitaire]]*Tableau1[[#This Row],[nombre]]</f>
        <v>0</v>
      </c>
      <c r="P24" s="124"/>
    </row>
    <row r="25" spans="2:16" x14ac:dyDescent="0.3">
      <c r="B25" s="58"/>
      <c r="C25" s="57"/>
      <c r="D25" t="s">
        <v>322</v>
      </c>
      <c r="E25" s="57"/>
      <c r="F25" s="62">
        <f>+SUMIF('Renouvellements sans carte'!$B$17:$B$1094,Tableau1[[#This Row],[N° de facture]],'Renouvellements sans carte'!$A$17:$A$1094)</f>
        <v>0</v>
      </c>
      <c r="G25" s="59">
        <f>+pxlicencejeune</f>
        <v>12</v>
      </c>
      <c r="H25" s="40">
        <f>+Tableau1[[#This Row],[Prix unitaire]]*Tableau1[[#This Row],[nombre]]</f>
        <v>0</v>
      </c>
      <c r="P25" s="124"/>
    </row>
    <row r="26" spans="2:16" x14ac:dyDescent="0.3">
      <c r="B26" s="58"/>
      <c r="C26" s="57"/>
      <c r="D26" s="57"/>
      <c r="E26" s="57"/>
      <c r="F26" s="59"/>
      <c r="G26" s="133"/>
      <c r="H26" s="40">
        <f>+Tableau1[[#This Row],[Prix unitaire]]*Tableau1[[#This Row],[nombre]]</f>
        <v>0</v>
      </c>
    </row>
    <row r="27" spans="2:16" x14ac:dyDescent="0.3">
      <c r="B27" s="58"/>
      <c r="C27" s="57" t="s">
        <v>230</v>
      </c>
      <c r="D27" s="57" t="s">
        <v>344</v>
      </c>
      <c r="E27" s="57"/>
      <c r="F27" s="62">
        <f>+SUMIF('Renouvellements avec carte'!$B$17:$B$736,Tableau1[[#This Row],[N° de facture]],'Renouvellements avec carte'!$A$17:$A$736)</f>
        <v>0</v>
      </c>
      <c r="G27" s="134">
        <f>+Parametre!$N$11</f>
        <v>38</v>
      </c>
      <c r="H27" s="40">
        <f>+Tableau1[[#This Row],[Prix unitaire]]*Tableau1[[#This Row],[nombre]]</f>
        <v>0</v>
      </c>
    </row>
    <row r="28" spans="2:16" x14ac:dyDescent="0.3">
      <c r="B28" s="58"/>
      <c r="C28" s="57" t="s">
        <v>228</v>
      </c>
      <c r="D28" s="57" t="s">
        <v>321</v>
      </c>
      <c r="E28" s="57"/>
      <c r="F28" s="62">
        <f>+SUMIF('Renouvellements avec carte'!$B$17:$B$736,Tableau1[[#This Row],[N° de facture]],'Renouvellements avec carte'!$A$17:$A$736)</f>
        <v>0</v>
      </c>
      <c r="G28" s="59">
        <f>+Parametre!$N$12</f>
        <v>27</v>
      </c>
      <c r="H28" s="40">
        <f>+Tableau1[[#This Row],[Prix unitaire]]*Tableau1[[#This Row],[nombre]]</f>
        <v>0</v>
      </c>
    </row>
    <row r="29" spans="2:16" x14ac:dyDescent="0.3">
      <c r="B29" s="58"/>
      <c r="C29" s="57"/>
      <c r="D29" t="s">
        <v>322</v>
      </c>
      <c r="E29" s="57"/>
      <c r="F29" s="62">
        <f>+SUMIF('Renouvellements avec carte'!$B$17:$B$736,Tableau1[[#This Row],[N° de facture]],'Renouvellements avec carte'!$A$17:$A$736)</f>
        <v>0</v>
      </c>
      <c r="G29" s="59">
        <f>+Parametre!$N$13</f>
        <v>17</v>
      </c>
      <c r="H29" s="40">
        <f>+Tableau1[[#This Row],[Prix unitaire]]*Tableau1[[#This Row],[nombre]]</f>
        <v>0</v>
      </c>
    </row>
    <row r="30" spans="2:16" x14ac:dyDescent="0.3">
      <c r="B30" s="58"/>
      <c r="C30" s="57"/>
      <c r="D30" s="57"/>
      <c r="E30" s="57"/>
      <c r="F30" s="59"/>
      <c r="G30" s="133"/>
      <c r="H30" s="40">
        <f>+Tableau1[[#This Row],[Prix unitaire]]*Tableau1[[#This Row],[nombre]]</f>
        <v>0</v>
      </c>
    </row>
    <row r="31" spans="2:16" x14ac:dyDescent="0.3">
      <c r="B31" s="58"/>
      <c r="C31" s="57" t="s">
        <v>231</v>
      </c>
      <c r="D31" s="57" t="s">
        <v>344</v>
      </c>
      <c r="E31" s="57"/>
      <c r="F31" s="62">
        <f>+SUMIF(Mutations!$B$17:$B$74,Tableau1[[#This Row],[N° de facture]],Mutations!$A$17:$A$74)</f>
        <v>0</v>
      </c>
      <c r="G31" s="134">
        <f>+prixlicencesenior</f>
        <v>33</v>
      </c>
      <c r="H31" s="40">
        <f>+Tableau1[[#This Row],[Prix unitaire]]*Tableau1[[#This Row],[nombre]]</f>
        <v>0</v>
      </c>
    </row>
    <row r="32" spans="2:16" x14ac:dyDescent="0.3">
      <c r="B32" s="58"/>
      <c r="C32" s="57"/>
      <c r="D32" s="57" t="s">
        <v>321</v>
      </c>
      <c r="E32" s="57"/>
      <c r="F32" s="62">
        <f>+SUMIF(Mutations!$B$17:$B$74,Tableau1[[#This Row],[N° de facture]],Mutations!$A$17:$A$74)</f>
        <v>0</v>
      </c>
      <c r="G32" s="59">
        <f>+Prixlicencejunior</f>
        <v>22</v>
      </c>
      <c r="H32" s="40">
        <f>+Tableau1[[#This Row],[Prix unitaire]]*Tableau1[[#This Row],[nombre]]</f>
        <v>0</v>
      </c>
    </row>
    <row r="33" spans="2:8" x14ac:dyDescent="0.3">
      <c r="B33" s="175"/>
      <c r="C33" s="176"/>
      <c r="D33" t="s">
        <v>322</v>
      </c>
      <c r="E33" s="57"/>
      <c r="F33" s="62">
        <f>+SUMIF(Mutations!$B$17:$B$74,Tableau1[[#This Row],[N° de facture]],Mutations!$A$17:$A$74)</f>
        <v>0</v>
      </c>
      <c r="G33" s="59">
        <f>+pxlicencejeune</f>
        <v>12</v>
      </c>
      <c r="H33" s="177">
        <f>+Tableau1[[#This Row],[Prix unitaire]]*Tableau1[[#This Row],[nombre]]</f>
        <v>0</v>
      </c>
    </row>
    <row r="34" spans="2:8" x14ac:dyDescent="0.3">
      <c r="B34" s="58"/>
      <c r="C34" s="57"/>
      <c r="D34" s="57"/>
      <c r="E34" s="57"/>
      <c r="F34" s="59"/>
      <c r="G34" s="133"/>
      <c r="H34" s="40">
        <f>+Tableau1[[#This Row],[Prix unitaire]]*Tableau1[[#This Row],[nombre]]</f>
        <v>0</v>
      </c>
    </row>
    <row r="35" spans="2:8" x14ac:dyDescent="0.3">
      <c r="B35" s="58"/>
      <c r="C35" s="57" t="s">
        <v>232</v>
      </c>
      <c r="D35" s="57" t="s">
        <v>344</v>
      </c>
      <c r="E35" s="57"/>
      <c r="F35" s="62">
        <f>+SUMIF(Nouvelles!$B$17:$B$76,Tableau1[[#This Row],[N° de facture]],Nouvelles!$A$17:$A$76)</f>
        <v>0</v>
      </c>
      <c r="G35" s="134">
        <f>+prixlicencesenior</f>
        <v>33</v>
      </c>
      <c r="H35" s="40">
        <f>+Tableau1[[#This Row],[Prix unitaire]]*Tableau1[[#This Row],[nombre]]</f>
        <v>0</v>
      </c>
    </row>
    <row r="36" spans="2:8" x14ac:dyDescent="0.3">
      <c r="B36" s="58"/>
      <c r="C36" s="57"/>
      <c r="D36" s="57" t="s">
        <v>321</v>
      </c>
      <c r="E36" s="57"/>
      <c r="F36" s="62">
        <f>+SUMIF(Nouvelles!$B$17:$B$76,Tableau1[[#This Row],[N° de facture]],Nouvelles!$A$17:$A$76)</f>
        <v>0</v>
      </c>
      <c r="G36" s="59">
        <f>+Prixlicencejunior</f>
        <v>22</v>
      </c>
      <c r="H36" s="40">
        <f>+Tableau1[[#This Row],[Prix unitaire]]*Tableau1[[#This Row],[nombre]]</f>
        <v>0</v>
      </c>
    </row>
    <row r="37" spans="2:8" x14ac:dyDescent="0.3">
      <c r="B37" s="58"/>
      <c r="C37" s="57"/>
      <c r="D37" t="s">
        <v>322</v>
      </c>
      <c r="E37" s="57"/>
      <c r="F37" s="62">
        <f>+SUMIF(Nouvelles!$B$17:$B$76,Tableau1[[#This Row],[N° de facture]],Nouvelles!$A$17:$A$76)</f>
        <v>0</v>
      </c>
      <c r="G37" s="59">
        <f>+pxlicencejeune</f>
        <v>12</v>
      </c>
      <c r="H37" s="40">
        <f>+Tableau1[[#This Row],[Prix unitaire]]*Tableau1[[#This Row],[nombre]]</f>
        <v>0</v>
      </c>
    </row>
    <row r="38" spans="2:8" x14ac:dyDescent="0.3">
      <c r="B38" s="58"/>
      <c r="C38" s="57"/>
      <c r="D38" s="57"/>
      <c r="E38" s="57"/>
      <c r="F38" s="59"/>
      <c r="G38" s="133"/>
      <c r="H38" s="40">
        <f>+Tableau1[[#This Row],[Prix unitaire]]*Tableau1[[#This Row],[nombre]]</f>
        <v>0</v>
      </c>
    </row>
    <row r="39" spans="2:8" x14ac:dyDescent="0.3">
      <c r="B39" s="58"/>
      <c r="C39" s="57" t="s">
        <v>233</v>
      </c>
      <c r="D39" s="57" t="s">
        <v>344</v>
      </c>
      <c r="E39" s="57"/>
      <c r="F39" s="62">
        <f>+SUMIF(Duplicatas!$B$17:$B$76,Tableau1[[#This Row],[N° de facture]],Duplicatas!$A$17:$A$76)</f>
        <v>0</v>
      </c>
      <c r="G39" s="59">
        <f>+pxduplicatasenior</f>
        <v>20</v>
      </c>
      <c r="H39" s="40">
        <f>+Tableau1[[#This Row],[Prix unitaire]]*Tableau1[[#This Row],[nombre]]</f>
        <v>0</v>
      </c>
    </row>
    <row r="40" spans="2:8" x14ac:dyDescent="0.3">
      <c r="B40" s="58"/>
      <c r="C40" s="113" t="s">
        <v>229</v>
      </c>
      <c r="D40" s="57" t="s">
        <v>321</v>
      </c>
      <c r="E40" s="57"/>
      <c r="F40" s="62">
        <f>+SUMIF(Duplicatas!$B$17:$B$76,Tableau1[[#This Row],[N° de facture]],Duplicatas!$A$17:$A$76)</f>
        <v>0</v>
      </c>
      <c r="G40" s="59">
        <f>+pxduplicatajeunes</f>
        <v>10</v>
      </c>
      <c r="H40" s="40">
        <f>+Tableau1[[#This Row],[Prix unitaire]]*Tableau1[[#This Row],[nombre]]</f>
        <v>0</v>
      </c>
    </row>
    <row r="41" spans="2:8" x14ac:dyDescent="0.3">
      <c r="B41" s="58"/>
      <c r="C41" s="113"/>
      <c r="D41" t="s">
        <v>322</v>
      </c>
      <c r="E41" s="57"/>
      <c r="F41" s="62">
        <f>+SUMIF(Duplicatas!$B$17:$B$76,Tableau1[[#This Row],[N° de facture]],Duplicatas!$A$17:$A$76)</f>
        <v>0</v>
      </c>
      <c r="G41" s="59">
        <f>+pxduplicatajeune</f>
        <v>5</v>
      </c>
      <c r="H41" s="40">
        <f>+Tableau1[[#This Row],[Prix unitaire]]*Tableau1[[#This Row],[nombre]]</f>
        <v>0</v>
      </c>
    </row>
    <row r="42" spans="2:8" x14ac:dyDescent="0.3">
      <c r="B42" s="58"/>
      <c r="C42" s="57"/>
      <c r="D42" s="57"/>
      <c r="E42" s="57"/>
      <c r="F42" s="59"/>
      <c r="G42" s="59"/>
      <c r="H42" s="40">
        <f>+Tableau1[[#This Row],[Prix unitaire]]*Tableau1[[#This Row],[nombre]]</f>
        <v>0</v>
      </c>
    </row>
    <row r="43" spans="2:8" x14ac:dyDescent="0.3">
      <c r="B43" s="60"/>
      <c r="F43" s="61"/>
      <c r="G43" s="41" t="s">
        <v>176</v>
      </c>
      <c r="H43" s="41">
        <f>SUBTOTAL(109,Tableau1[montant])</f>
        <v>0</v>
      </c>
    </row>
    <row r="44" spans="2:8" x14ac:dyDescent="0.3">
      <c r="B44" s="42"/>
      <c r="C44" s="43"/>
      <c r="D44" s="44"/>
      <c r="E44" s="44"/>
      <c r="F44" s="30"/>
      <c r="G44" s="29"/>
      <c r="H44" s="29"/>
    </row>
    <row r="45" spans="2:8" x14ac:dyDescent="0.3">
      <c r="B45" s="42"/>
      <c r="C45" s="43"/>
      <c r="D45" s="30"/>
      <c r="E45" s="30"/>
      <c r="F45" s="30"/>
      <c r="G45" s="29"/>
      <c r="H45" s="29"/>
    </row>
    <row r="46" spans="2:8" x14ac:dyDescent="0.3">
      <c r="B46" s="30"/>
      <c r="C46" s="30"/>
      <c r="D46" s="30"/>
      <c r="E46" s="30"/>
      <c r="F46" s="30"/>
      <c r="G46" s="29"/>
      <c r="H46" s="29"/>
    </row>
    <row r="47" spans="2:8" x14ac:dyDescent="0.3">
      <c r="B47" s="63" t="s">
        <v>177</v>
      </c>
      <c r="C47" s="64"/>
      <c r="D47" s="64"/>
      <c r="E47" s="65"/>
      <c r="F47" s="30"/>
      <c r="G47" s="29"/>
      <c r="H47" s="29"/>
    </row>
    <row r="48" spans="2:8" x14ac:dyDescent="0.3">
      <c r="B48" s="45" t="s">
        <v>178</v>
      </c>
      <c r="C48" s="46" t="e">
        <f>+F14</f>
        <v>#N/A</v>
      </c>
      <c r="D48" s="46"/>
      <c r="E48" s="47"/>
      <c r="F48" s="30"/>
      <c r="G48" s="29"/>
      <c r="H48" s="29"/>
    </row>
    <row r="49" spans="2:8" x14ac:dyDescent="0.3">
      <c r="B49" s="45" t="s">
        <v>180</v>
      </c>
      <c r="C49" s="46" t="e">
        <f>+'Renouvellements sans carte'!J5</f>
        <v>#N/A</v>
      </c>
      <c r="D49" s="46"/>
      <c r="E49" s="47"/>
      <c r="F49" s="30"/>
      <c r="G49" s="29"/>
      <c r="H49" s="29"/>
    </row>
    <row r="50" spans="2:8" x14ac:dyDescent="0.3">
      <c r="B50" s="48" t="s">
        <v>182</v>
      </c>
      <c r="C50" s="49"/>
      <c r="D50" s="49"/>
      <c r="E50" s="50"/>
      <c r="F50" s="30"/>
      <c r="G50" s="29"/>
      <c r="H50" s="29"/>
    </row>
    <row r="51" spans="2:8" x14ac:dyDescent="0.3">
      <c r="B51" s="48" t="s">
        <v>171</v>
      </c>
      <c r="C51" s="51">
        <f ca="1">C15</f>
        <v>46057</v>
      </c>
      <c r="D51" s="51"/>
      <c r="E51" s="50"/>
      <c r="F51" s="30"/>
      <c r="G51" s="29"/>
      <c r="H51" s="29"/>
    </row>
    <row r="52" spans="2:8" x14ac:dyDescent="0.3">
      <c r="B52" s="48" t="s">
        <v>181</v>
      </c>
      <c r="C52" s="52">
        <f>Tableau1[[#Totals],[montant]]</f>
        <v>0</v>
      </c>
      <c r="D52" s="52"/>
      <c r="E52" s="50"/>
      <c r="F52" s="30"/>
      <c r="G52" s="29"/>
      <c r="H52" s="29"/>
    </row>
    <row r="53" spans="2:8" x14ac:dyDescent="0.3">
      <c r="B53" s="53"/>
      <c r="C53" s="54"/>
      <c r="D53" s="54"/>
      <c r="E53" s="55"/>
      <c r="F53" s="30"/>
      <c r="G53" s="29"/>
      <c r="H53" s="29"/>
    </row>
  </sheetData>
  <sheetProtection password="9532" sheet="1" objects="1" scenarios="1"/>
  <mergeCells count="1">
    <mergeCell ref="C15:D15"/>
  </mergeCells>
  <printOptions horizontalCentered="1"/>
  <pageMargins left="0.51181102362204722" right="0.51181102362204722" top="0.70866141732283472" bottom="0.51181102362204722" header="0.23622047244094491" footer="0.23622047244094491"/>
  <pageSetup scale="81" fitToHeight="0" orientation="portrait" horizontalDpi="4294967294" r:id="rId1"/>
  <headerFooter>
    <oddHeader>&amp;L&amp;K000000</oddHeader>
    <oddFooter>&amp;C&amp;10Page &amp;P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9</vt:i4>
      </vt:variant>
      <vt:variant>
        <vt:lpstr>Plages nommées</vt:lpstr>
      </vt:variant>
      <vt:variant>
        <vt:i4>18</vt:i4>
      </vt:variant>
    </vt:vector>
  </HeadingPairs>
  <TitlesOfParts>
    <vt:vector size="27" baseType="lpstr">
      <vt:lpstr>Parametre</vt:lpstr>
      <vt:lpstr>DONNEES CLUB</vt:lpstr>
      <vt:lpstr>Renouvellements sans carte</vt:lpstr>
      <vt:lpstr>Renouvellements avec carte</vt:lpstr>
      <vt:lpstr>Nouvelles</vt:lpstr>
      <vt:lpstr>Mutations</vt:lpstr>
      <vt:lpstr>Duplicatas</vt:lpstr>
      <vt:lpstr>Verso des Demandes</vt:lpstr>
      <vt:lpstr>Relevé de facturation</vt:lpstr>
      <vt:lpstr>club</vt:lpstr>
      <vt:lpstr>Prixlicencejunior</vt:lpstr>
      <vt:lpstr>prixlicencesenior</vt:lpstr>
      <vt:lpstr>pxduplicatajeune</vt:lpstr>
      <vt:lpstr>pxduplicatajeunes</vt:lpstr>
      <vt:lpstr>pxduplicatajunior</vt:lpstr>
      <vt:lpstr>pxduplicatasenior</vt:lpstr>
      <vt:lpstr>pxlicencejeune</vt:lpstr>
      <vt:lpstr>pxlicencesenior</vt:lpstr>
      <vt:lpstr>'DONNEES CLUB'!Zone_d_impression</vt:lpstr>
      <vt:lpstr>Duplicatas!Zone_d_impression</vt:lpstr>
      <vt:lpstr>Mutations!Zone_d_impression</vt:lpstr>
      <vt:lpstr>Nouvelles!Zone_d_impression</vt:lpstr>
      <vt:lpstr>Parametre!Zone_d_impression</vt:lpstr>
      <vt:lpstr>'Relevé de facturation'!Zone_d_impression</vt:lpstr>
      <vt:lpstr>'Renouvellements avec carte'!Zone_d_impression</vt:lpstr>
      <vt:lpstr>'Renouvellements sans carte'!Zone_d_impression</vt:lpstr>
      <vt:lpstr>'Verso des Demandes'!Zone_d_impression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yohann davis</dc:creator>
  <cp:lastModifiedBy>Lucien L'HARIDON</cp:lastModifiedBy>
  <cp:lastPrinted>2025-12-28T18:21:12Z</cp:lastPrinted>
  <dcterms:created xsi:type="dcterms:W3CDTF">2013-10-07T19:13:50Z</dcterms:created>
  <dcterms:modified xsi:type="dcterms:W3CDTF">2026-02-04T10:25:43Z</dcterms:modified>
</cp:coreProperties>
</file>